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MESTER_napp" sheetId="1" r:id="rId1"/>
    <sheet name="elotanulmanyi_rend" sheetId="2" r:id="rId2"/>
  </sheets>
  <externalReferences>
    <externalReference r:id="rId5"/>
    <externalReference r:id="rId6"/>
    <externalReference r:id="rId7"/>
  </externalReferences>
  <definedNames>
    <definedName name="A83.2">#REF!</definedName>
    <definedName name="A83.21">#REF!</definedName>
    <definedName name="A83.22">#REF!</definedName>
    <definedName name="A83.23">#REF!</definedName>
    <definedName name="A83.24">#REF!</definedName>
    <definedName name="másol">#REF!</definedName>
    <definedName name="_xlnm.Print_Area" localSheetId="0">'MESTER_napp'!$A$1:$AS$86</definedName>
  </definedNames>
  <calcPr fullCalcOnLoad="1"/>
</workbook>
</file>

<file path=xl/sharedStrings.xml><?xml version="1.0" encoding="utf-8"?>
<sst xmlns="http://schemas.openxmlformats.org/spreadsheetml/2006/main" count="448" uniqueCount="232">
  <si>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</si>
  <si>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</si>
  <si>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</si>
  <si>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</si>
  <si>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</si>
  <si>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</si>
  <si>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</si>
  <si>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</si>
  <si>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</si>
  <si>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</si>
  <si>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</si>
  <si>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</si>
  <si>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</si>
  <si>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</si>
  <si>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</si>
  <si>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</si>
  <si>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Alapozó ismeretek</t>
  </si>
  <si>
    <t>K</t>
  </si>
  <si>
    <t>Alapozó ismeretek öszesen:</t>
  </si>
  <si>
    <t xml:space="preserve">Szakmai törzsanyag </t>
  </si>
  <si>
    <t>Szakmai törzsanyag összesen:</t>
  </si>
  <si>
    <t>Differenciált szakmai ismeretek</t>
  </si>
  <si>
    <t>Differenciált szakmai ismeretek összesen</t>
  </si>
  <si>
    <t>SZAKON ÖSSZESEN</t>
  </si>
  <si>
    <t>Kreditet nem képező tantárgyak</t>
  </si>
  <si>
    <t>x</t>
  </si>
  <si>
    <t>Kreditet nem képező tantárgyak összesen:</t>
  </si>
  <si>
    <t>Szabadon választható tantárgyak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</si>
  <si>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</si>
  <si>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</si>
  <si>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</si>
  <si>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</si>
  <si>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</si>
  <si>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</si>
  <si>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</si>
  <si>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Alapvizsga (AV)</t>
  </si>
  <si>
    <t>Komplex vizsga (KO)</t>
  </si>
  <si>
    <t>Szigorlat (S)</t>
  </si>
  <si>
    <t>FÉLÉVENKÉNT SZÁMONKÉRÉSEK ÖSSZESEN:</t>
  </si>
  <si>
    <t>ELŐTANULMÁNYI REND</t>
  </si>
  <si>
    <t>Kódszám</t>
  </si>
  <si>
    <t>Tanulmányi terület/tantárgy</t>
  </si>
  <si>
    <t>ELŐTANULMÁNYI KÖTELEZETTSÉG</t>
  </si>
  <si>
    <t>Tantárgy</t>
  </si>
  <si>
    <t>Komplex vizsga (KV)</t>
  </si>
  <si>
    <t>heti tanóra</t>
  </si>
  <si>
    <t>félévi tanóra</t>
  </si>
  <si>
    <t>ÖSSZES TANÓRARENDI TANÓRA</t>
  </si>
  <si>
    <t>kredithez rend. elm. tanóra</t>
  </si>
  <si>
    <t>gyakolati tanórák aránya</t>
  </si>
  <si>
    <t>egy kreditre eső heti tanóra</t>
  </si>
  <si>
    <t>kredithez rend. gyak. tanóra</t>
  </si>
  <si>
    <t>V</t>
  </si>
  <si>
    <t>G</t>
  </si>
  <si>
    <t>Természettudományos alapismeretek</t>
  </si>
  <si>
    <t>Gazdasági és humán ismeretek</t>
  </si>
  <si>
    <t>Szárazföldi erők modul</t>
  </si>
  <si>
    <t>Légierő modul</t>
  </si>
  <si>
    <t>Diplomamunka készítés</t>
  </si>
  <si>
    <t>KV</t>
  </si>
  <si>
    <t>Szakmai gyakorlat</t>
  </si>
  <si>
    <t>Alkalmazott matematika</t>
  </si>
  <si>
    <t>T. Felelős</t>
  </si>
  <si>
    <t>Oktató</t>
  </si>
  <si>
    <t>H925M90</t>
  </si>
  <si>
    <t>KATONAI ÜZEMELTETÉS MESTERKÉPZÉSI SZAK</t>
  </si>
  <si>
    <t>Dr. Székely Gergely, adjunktus</t>
  </si>
  <si>
    <t xml:space="preserve">Kocsiné Fábián Margit </t>
  </si>
  <si>
    <t>Alkalmazott informatika</t>
  </si>
  <si>
    <t>Dr. Muha Lajos, főiskolai tanár, PhD</t>
  </si>
  <si>
    <t>HIEHM01</t>
  </si>
  <si>
    <t>Prof. Dr. Szabolcsi Róbert, egyetemi tanár, PhD, Dr. habil.</t>
  </si>
  <si>
    <t>Dr. habil Krizbai János PhD, egyetemi docens.</t>
  </si>
  <si>
    <t>Prof. Dr. Bolgár Judit, egyetemi tanár, CSc, Dr. habil.</t>
  </si>
  <si>
    <t>Prof. Dr. Turcsányi Károly, egyetemi tanár, Dr. habil., DSc.</t>
  </si>
  <si>
    <t>Dr. Bognár Ferenc, egyetemi docens, PhD</t>
  </si>
  <si>
    <t>Gazdálkodási és logisztikai ismeretek</t>
  </si>
  <si>
    <t>Dr. Czuprák Ottó egyetemi docens, PhD.</t>
  </si>
  <si>
    <t>Dr. Hajdú István ny. ezredes, egyetemi docens, PhD.</t>
  </si>
  <si>
    <t>Dr. Krajnc Zoltán mk. alezredes, egyetemi docens, PhD, Dr. habil.</t>
  </si>
  <si>
    <t>Prof. Dr. Szendy István ezredes</t>
  </si>
  <si>
    <r>
      <t xml:space="preserve">számonkérés    és             </t>
    </r>
    <r>
      <rPr>
        <b/>
        <i/>
        <sz val="10"/>
        <rFont val="Calibri"/>
        <family val="0"/>
      </rPr>
      <t>heti összes tanóra</t>
    </r>
  </si>
  <si>
    <t xml:space="preserve">Összhaderőnemi katonai műveletek </t>
  </si>
  <si>
    <t>Különleges katonai műveletek</t>
  </si>
  <si>
    <t>Dr. Forray László, egyetemi docens, PhD.</t>
  </si>
  <si>
    <t>Dr. Jobbágy Zoltán alezredes, egyetemi docens, PhD.</t>
  </si>
  <si>
    <t xml:space="preserve"> </t>
  </si>
  <si>
    <t>Katonai testnevelés I M</t>
  </si>
  <si>
    <t>Dr. Gyarmati József, egyetemi docens, PhD</t>
  </si>
  <si>
    <t>Üzemeltetéselmélet SZE</t>
  </si>
  <si>
    <t>Prof. Dr. Rajnai Zoltán, egyetemi tanár, PhD.</t>
  </si>
  <si>
    <t>Prof. Dr. Munk Sándor egyetemi tanár, DSc</t>
  </si>
  <si>
    <t>Katonai informatikai rendszerek üzemeltetése</t>
  </si>
  <si>
    <t>HIEHM02</t>
  </si>
  <si>
    <t>Dr. Hajdú István ny. ezredes, egyetemi docens, PhD</t>
  </si>
  <si>
    <t>Választható tárgy SZE</t>
  </si>
  <si>
    <t>HIEHM06</t>
  </si>
  <si>
    <t>Dr. habil Ványa László okl. mk. alezredes, egyetemi docens, PhD, Dr. habil.</t>
  </si>
  <si>
    <t xml:space="preserve">Dr. Bottyán Zsolt mk. százados, egyetemi docens, PhD, </t>
  </si>
  <si>
    <t>Dr. habil Szelei Ildikó őrnagy, egyetemi docens, PhD, Dr. habil.</t>
  </si>
  <si>
    <t>Dr. habil Kiss Zoltán alezredes, egyetemi docens, PhD, Dr. habil.</t>
  </si>
  <si>
    <t>Dr. Ludányi Lajos, főiskolai tanár, PhD</t>
  </si>
  <si>
    <t>Dr. Palik Mátyás, egyetemi docens, PhD.</t>
  </si>
  <si>
    <t>Prof. Dr. Óvári Gyula, egyetemi tanár, CSc, Dr. habil.</t>
  </si>
  <si>
    <t>Dr. Békési Bertold egyetemi docens, PhD.</t>
  </si>
  <si>
    <t>Szakharcászat LE</t>
  </si>
  <si>
    <t xml:space="preserve">Választható tárgy LE </t>
  </si>
  <si>
    <t>Katonai testnevelés II M</t>
  </si>
  <si>
    <t>H916M02</t>
  </si>
  <si>
    <t>H916M03</t>
  </si>
  <si>
    <t>H916M05</t>
  </si>
  <si>
    <t>H916M01</t>
  </si>
  <si>
    <t>HFELM20</t>
  </si>
  <si>
    <t>elmélet + gyakorlat heti összes tanóra két félév átlaga.</t>
  </si>
  <si>
    <t>HHH3M02</t>
  </si>
  <si>
    <t>Katonai vezetési ismeretek</t>
  </si>
  <si>
    <t xml:space="preserve">HLHAM63 </t>
  </si>
  <si>
    <t>HVKPM02</t>
  </si>
  <si>
    <t>HVKPM81</t>
  </si>
  <si>
    <t>HLHTM01</t>
  </si>
  <si>
    <t>ZNEKTSKKVM1</t>
  </si>
  <si>
    <t>ZNEKTSKKVM2</t>
  </si>
  <si>
    <t>2 hét</t>
  </si>
  <si>
    <t>F</t>
  </si>
  <si>
    <t>Katonai humánerőforrás gazdálkodás</t>
  </si>
  <si>
    <t>A felkelők elleni műveletek elmélete I.</t>
  </si>
  <si>
    <t>HÖSHM03</t>
  </si>
  <si>
    <t>Minőségbiztosítás</t>
  </si>
  <si>
    <t>HHH1M04</t>
  </si>
  <si>
    <t>HHH1M05</t>
  </si>
  <si>
    <t>NKEHHKTSZ1000</t>
  </si>
  <si>
    <t>HIEHM07</t>
  </si>
  <si>
    <t>HIEHM08</t>
  </si>
  <si>
    <t>K(Z)</t>
  </si>
  <si>
    <t>Kollokvium (K)</t>
  </si>
  <si>
    <t>Kollokvium (((zárvizsga tárgy((K(Z)))</t>
  </si>
  <si>
    <t>Diplomamunka védés</t>
  </si>
  <si>
    <t>Z</t>
  </si>
  <si>
    <t>Záróvizsga</t>
  </si>
  <si>
    <t xml:space="preserve">KRITÉRIUM KÖVETELMÉNYEK </t>
  </si>
  <si>
    <r>
      <t>Zárvizsga összetev</t>
    </r>
    <r>
      <rPr>
        <sz val="12"/>
        <rFont val="Myriad Pro"/>
        <family val="2"/>
      </rPr>
      <t xml:space="preserve">ő </t>
    </r>
    <r>
      <rPr>
        <sz val="12"/>
        <rFont val="Arial Narrow"/>
        <family val="2"/>
      </rPr>
      <t>(Z)</t>
    </r>
  </si>
  <si>
    <t>HIEHM09</t>
  </si>
  <si>
    <t xml:space="preserve">Konfliktus kezelés </t>
  </si>
  <si>
    <t>HIEHB59</t>
  </si>
  <si>
    <r>
      <t>A katonai műveletek elmélete és gyakorlata</t>
    </r>
    <r>
      <rPr>
        <sz val="10"/>
        <color indexed="10"/>
        <rFont val="Calibri"/>
        <family val="0"/>
      </rPr>
      <t xml:space="preserve"> </t>
    </r>
  </si>
  <si>
    <t>B</t>
  </si>
  <si>
    <t xml:space="preserve">A hadszíntérelemzés katonaszociológiai aspektusai </t>
  </si>
  <si>
    <t>Motivációelmélet</t>
  </si>
  <si>
    <t xml:space="preserve">Katonai robotikai alkalmazások </t>
  </si>
  <si>
    <t>A repülés biztonság meteorológiai aspektusai</t>
  </si>
  <si>
    <t>KR</t>
  </si>
  <si>
    <t>HIEHM10</t>
  </si>
  <si>
    <t>HHH3M99</t>
  </si>
  <si>
    <t>HIEHM11</t>
  </si>
  <si>
    <t>Alkalmazott információtechnológia KUM</t>
  </si>
  <si>
    <t>Tantárgyfelelős</t>
  </si>
  <si>
    <t>Dr. Székely Gergely</t>
  </si>
  <si>
    <t>Kocsiné Fábián Margit</t>
  </si>
  <si>
    <t>Prof. Dr. Munk Sándor</t>
  </si>
  <si>
    <t>Dr. Négyesi Imre</t>
  </si>
  <si>
    <t>Prof. Dr. Bolgár Judit</t>
  </si>
  <si>
    <t>Prof. Dr. Bolgár Judit, Szekeres György</t>
  </si>
  <si>
    <t>Dr. Muha Lajos</t>
  </si>
  <si>
    <t>Prof. Dr. Szendy István</t>
  </si>
  <si>
    <t>Dr. Jobbágy Zoltán</t>
  </si>
  <si>
    <t>Téglási József, Magyar István</t>
  </si>
  <si>
    <t>Dr. Krajnc Zoltán</t>
  </si>
  <si>
    <t>Dr. Forray László</t>
  </si>
  <si>
    <t>Dr. Forray László, Holndonner Hermann, Német Tamás</t>
  </si>
  <si>
    <t>Dr. Gyarmati József</t>
  </si>
  <si>
    <t>Dr. Farkas Tibor</t>
  </si>
  <si>
    <t>Dr. Farkas Tibor, Tóth András</t>
  </si>
  <si>
    <t>Dr. Muha Lajos, Serege Gábor</t>
  </si>
  <si>
    <t>Prof. Dr. Kovács László</t>
  </si>
  <si>
    <t>Dr. Palik Mátyás</t>
  </si>
  <si>
    <t>Dr. Békési Bertold</t>
  </si>
  <si>
    <t>Dr. Szelei Ildikó</t>
  </si>
  <si>
    <t>Prof. Dr. Kiss Zoltán László</t>
  </si>
  <si>
    <t>Prof. Dr. Kiss Zoltán László, Dr. Isaszegi János, Dr. Krizbai János</t>
  </si>
  <si>
    <t>Dr. Ványa László</t>
  </si>
  <si>
    <t>Dr. Bottyán Zsolt</t>
  </si>
  <si>
    <t>Bánszki Gábor</t>
  </si>
  <si>
    <t>Bánszki Gábor, Bolyki István, Detre Zoltán, Kovács Károly, Dr. Prókainé dr. Kovács Tímea, Nád János, Zoltay András, Vincze József</t>
  </si>
  <si>
    <t>Légiforgalom szervezés elmélete és gyakorlata</t>
  </si>
  <si>
    <t>érvényes 2015/2016-os tanévtől felmenő rendszerben.</t>
  </si>
  <si>
    <t>Szárazföldi erők műveletei (harcászat)</t>
  </si>
  <si>
    <t>Prof. Dr. Kovács László ezredes, egyetemi tanár, PhD, Dr. habil.</t>
  </si>
  <si>
    <t>Katonaantropológia</t>
  </si>
  <si>
    <t>Dr. Boldizsár Gábor</t>
  </si>
  <si>
    <t>Dr. Boldizsár Gábor, Sztankai Krisztián</t>
  </si>
  <si>
    <t xml:space="preserve">Légijármű fedélzeti fegyverrendszerek üzemeltetése </t>
  </si>
  <si>
    <t>Katonai légijárművek hajtóművei</t>
  </si>
  <si>
    <t>Katonai légijárművek sárkányszerkezete és rendszerei</t>
  </si>
  <si>
    <t>H916M08</t>
  </si>
  <si>
    <t>H916M09</t>
  </si>
  <si>
    <t>Prof. Dr. Haig Zsolt</t>
  </si>
  <si>
    <t>Dr. Szegedi Péter</t>
  </si>
  <si>
    <t>Dr. Szilvássy László</t>
  </si>
  <si>
    <t>Dr. Varga Béla</t>
  </si>
  <si>
    <t>Prof. Dr. Óvári Gyula</t>
  </si>
  <si>
    <t>HÖSHM64</t>
  </si>
  <si>
    <t xml:space="preserve">A 21. század hadtörténelme és műveleti tapasztalatai </t>
  </si>
  <si>
    <t xml:space="preserve">HVKPB02 </t>
  </si>
  <si>
    <t>Prof. Dr. Harai Dénes</t>
  </si>
  <si>
    <t>Prof. Dr. Harai Dénes, Dr. Boldizsár Gábor, Sztankai Krisztián</t>
  </si>
  <si>
    <t>HIEHM05</t>
  </si>
  <si>
    <t>Információs műveletek LE</t>
  </si>
  <si>
    <t>HHIRM02</t>
  </si>
  <si>
    <t>HIEHM12</t>
  </si>
  <si>
    <t>HIEHM13</t>
  </si>
  <si>
    <t>HÖLHM06</t>
  </si>
  <si>
    <t>Légierő műveletei Kauz</t>
  </si>
  <si>
    <t>HÖSHM15</t>
  </si>
  <si>
    <t>Szárazföldi erők műveletei (hadművelet)</t>
  </si>
  <si>
    <t>HÖSHM16</t>
  </si>
  <si>
    <t>Katonai híradó rendszerek üzemeltetése KAuz</t>
  </si>
  <si>
    <t>Katonai informatikai rendszerek üzemeltetése KAuz</t>
  </si>
  <si>
    <t>Információvédelmi komplex rendszerek üzemeltetése KAuz</t>
  </si>
  <si>
    <t>H916M12</t>
  </si>
  <si>
    <t>H916M11</t>
  </si>
  <si>
    <t>Légijármű szerkezetek és rendszerek üzemeltetése KAuz</t>
  </si>
  <si>
    <t>H916M10</t>
  </si>
  <si>
    <t>Légijármű fedélzeti avionikai rendszerek üzemeltetése KAuz</t>
  </si>
  <si>
    <t>Dr. Kavas László</t>
  </si>
  <si>
    <t>Dr. Békési Bertold, Dr. Ludányi Lajos</t>
  </si>
  <si>
    <t>Üzemeltetéselmélet LE Kauz</t>
  </si>
  <si>
    <t>Légijármű szerkezetek és rendszerek üzemeltetése Kauz</t>
  </si>
  <si>
    <t>Prof. em. Dr. Turcsányi Károly</t>
  </si>
  <si>
    <t>Dr. Ludányi Lajos</t>
  </si>
  <si>
    <t>Dr. Pap Andrea</t>
  </si>
  <si>
    <r>
      <rPr>
        <sz val="10"/>
        <rFont val="Arial CE"/>
        <family val="0"/>
      </rPr>
      <t>Dr. Ujházi László</t>
    </r>
  </si>
  <si>
    <t>Dr. Ujházi László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</si>
</sst>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79">
    <font>
      <sz val="10"/>
      <name val="Arial Narro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CE"/>
      <family val="0"/>
    </font>
    <font>
      <sz val="13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i/>
      <sz val="10"/>
      <name val="Calibri"/>
      <family val="0"/>
    </font>
    <font>
      <sz val="10"/>
      <color indexed="10"/>
      <name val="Calibri"/>
      <family val="0"/>
    </font>
    <font>
      <sz val="12"/>
      <name val="Myriad Pro"/>
      <family val="2"/>
    </font>
    <font>
      <b/>
      <sz val="10"/>
      <name val="Arial CE"/>
      <family val="0"/>
    </font>
    <font>
      <sz val="11"/>
      <name val="Calibri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b/>
      <sz val="13"/>
      <name val="Calibri"/>
      <family val="0"/>
    </font>
    <font>
      <sz val="13"/>
      <name val="Calibri"/>
      <family val="0"/>
    </font>
    <font>
      <sz val="12"/>
      <name val="Calibri"/>
      <family val="0"/>
    </font>
    <font>
      <b/>
      <i/>
      <sz val="14"/>
      <name val="Calibri"/>
      <family val="0"/>
    </font>
    <font>
      <b/>
      <sz val="12"/>
      <name val="Calibri"/>
      <family val="0"/>
    </font>
    <font>
      <b/>
      <i/>
      <sz val="11"/>
      <name val="Calibri"/>
      <family val="0"/>
    </font>
    <font>
      <b/>
      <i/>
      <sz val="13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3"/>
      <color indexed="10"/>
      <name val="Calibri"/>
      <family val="0"/>
    </font>
    <font>
      <b/>
      <sz val="14"/>
      <color indexed="10"/>
      <name val="Calibri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3"/>
      <color rgb="FFFF0000"/>
      <name val="Calibri"/>
      <family val="0"/>
    </font>
    <font>
      <b/>
      <sz val="14"/>
      <color rgb="FFFF0000"/>
      <name val="Calibri"/>
      <family val="0"/>
    </font>
    <font>
      <sz val="10"/>
      <color rgb="FFFF0000"/>
      <name val="Calibri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6" fillId="3" borderId="0" applyNumberFormat="0" applyBorder="0" applyAlignment="0" applyProtection="0"/>
    <xf numFmtId="0" fontId="4" fillId="7" borderId="1" applyNumberFormat="0" applyAlignment="0" applyProtection="0"/>
    <xf numFmtId="0" fontId="18" fillId="38" borderId="1" applyNumberFormat="0" applyAlignment="0" applyProtection="0"/>
    <xf numFmtId="0" fontId="9" fillId="3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8" fillId="40" borderId="10" applyNumberFormat="0" applyAlignment="0" applyProtection="0"/>
    <xf numFmtId="0" fontId="0" fillId="41" borderId="11" applyNumberFormat="0" applyAlignment="0" applyProtection="0"/>
    <xf numFmtId="0" fontId="13" fillId="38" borderId="12" applyNumberFormat="0" applyAlignment="0" applyProtection="0"/>
    <xf numFmtId="0" fontId="69" fillId="0" borderId="13" applyNumberFormat="0" applyFill="0" applyAlignment="0" applyProtection="0"/>
    <xf numFmtId="0" fontId="17" fillId="4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3" borderId="14" applyNumberFormat="0" applyFont="0" applyAlignment="0" applyProtection="0"/>
    <xf numFmtId="0" fontId="70" fillId="44" borderId="15" applyNumberFormat="0" applyAlignment="0" applyProtection="0"/>
    <xf numFmtId="0" fontId="19" fillId="0" borderId="16" applyNumberFormat="0" applyFill="0" applyAlignment="0" applyProtection="0"/>
    <xf numFmtId="9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7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0" fillId="0" borderId="0" xfId="84" applyFont="1" applyAlignment="1">
      <alignment horizontal="left"/>
      <protection/>
    </xf>
    <xf numFmtId="0" fontId="15" fillId="0" borderId="0" xfId="84">
      <alignment/>
      <protection/>
    </xf>
    <xf numFmtId="0" fontId="25" fillId="0" borderId="0" xfId="84" applyFont="1">
      <alignment/>
      <protection/>
    </xf>
    <xf numFmtId="1" fontId="20" fillId="4" borderId="18" xfId="84" applyNumberFormat="1" applyFont="1" applyFill="1" applyBorder="1" applyAlignment="1" applyProtection="1">
      <alignment horizontal="center"/>
      <protection/>
    </xf>
    <xf numFmtId="0" fontId="21" fillId="4" borderId="19" xfId="84" applyFont="1" applyFill="1" applyBorder="1" applyAlignment="1" applyProtection="1">
      <alignment horizontal="center"/>
      <protection/>
    </xf>
    <xf numFmtId="1" fontId="20" fillId="4" borderId="20" xfId="84" applyNumberFormat="1" applyFont="1" applyFill="1" applyBorder="1" applyAlignment="1" applyProtection="1">
      <alignment horizontal="center"/>
      <protection/>
    </xf>
    <xf numFmtId="0" fontId="27" fillId="0" borderId="0" xfId="84" applyFont="1">
      <alignment/>
      <protection/>
    </xf>
    <xf numFmtId="0" fontId="22" fillId="4" borderId="21" xfId="84" applyFont="1" applyFill="1" applyBorder="1" applyAlignment="1" applyProtection="1">
      <alignment horizontal="center"/>
      <protection/>
    </xf>
    <xf numFmtId="0" fontId="0" fillId="4" borderId="2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20" fillId="0" borderId="23" xfId="84" applyNumberFormat="1" applyFont="1" applyFill="1" applyBorder="1" applyAlignment="1" applyProtection="1">
      <alignment horizontal="center"/>
      <protection locked="0"/>
    </xf>
    <xf numFmtId="1" fontId="20" fillId="4" borderId="24" xfId="84" applyNumberFormat="1" applyFont="1" applyFill="1" applyBorder="1" applyAlignment="1" applyProtection="1">
      <alignment horizontal="center"/>
      <protection/>
    </xf>
    <xf numFmtId="1" fontId="20" fillId="0" borderId="24" xfId="84" applyNumberFormat="1" applyFont="1" applyFill="1" applyBorder="1" applyAlignment="1" applyProtection="1">
      <alignment horizontal="center"/>
      <protection locked="0"/>
    </xf>
    <xf numFmtId="1" fontId="20" fillId="0" borderId="25" xfId="84" applyNumberFormat="1" applyFont="1" applyFill="1" applyBorder="1" applyAlignment="1" applyProtection="1">
      <alignment horizontal="center"/>
      <protection locked="0"/>
    </xf>
    <xf numFmtId="0" fontId="15" fillId="0" borderId="0" xfId="84" applyBorder="1">
      <alignment/>
      <protection/>
    </xf>
    <xf numFmtId="1" fontId="20" fillId="0" borderId="26" xfId="84" applyNumberFormat="1" applyFont="1" applyFill="1" applyBorder="1" applyAlignment="1" applyProtection="1">
      <alignment horizontal="center"/>
      <protection locked="0"/>
    </xf>
    <xf numFmtId="1" fontId="20" fillId="4" borderId="27" xfId="84" applyNumberFormat="1" applyFont="1" applyFill="1" applyBorder="1" applyAlignment="1" applyProtection="1">
      <alignment horizontal="center"/>
      <protection/>
    </xf>
    <xf numFmtId="1" fontId="20" fillId="0" borderId="27" xfId="84" applyNumberFormat="1" applyFont="1" applyFill="1" applyBorder="1" applyAlignment="1" applyProtection="1">
      <alignment horizontal="center"/>
      <protection locked="0"/>
    </xf>
    <xf numFmtId="1" fontId="20" fillId="0" borderId="28" xfId="84" applyNumberFormat="1" applyFont="1" applyFill="1" applyBorder="1" applyAlignment="1" applyProtection="1">
      <alignment horizontal="center"/>
      <protection locked="0"/>
    </xf>
    <xf numFmtId="0" fontId="20" fillId="4" borderId="29" xfId="84" applyFont="1" applyFill="1" applyBorder="1" applyProtection="1">
      <alignment/>
      <protection/>
    </xf>
    <xf numFmtId="0" fontId="15" fillId="4" borderId="30" xfId="84" applyFill="1" applyBorder="1" applyProtection="1">
      <alignment/>
      <protection/>
    </xf>
    <xf numFmtId="0" fontId="20" fillId="4" borderId="31" xfId="84" applyFont="1" applyFill="1" applyBorder="1" applyAlignment="1" applyProtection="1">
      <alignment horizontal="center"/>
      <protection/>
    </xf>
    <xf numFmtId="0" fontId="20" fillId="4" borderId="32" xfId="84" applyFont="1" applyFill="1" applyBorder="1" applyProtection="1">
      <alignment/>
      <protection/>
    </xf>
    <xf numFmtId="1" fontId="20" fillId="4" borderId="33" xfId="84" applyNumberFormat="1" applyFont="1" applyFill="1" applyBorder="1" applyAlignment="1" applyProtection="1">
      <alignment horizontal="center"/>
      <protection/>
    </xf>
    <xf numFmtId="1" fontId="20" fillId="4" borderId="34" xfId="84" applyNumberFormat="1" applyFont="1" applyFill="1" applyBorder="1" applyAlignment="1" applyProtection="1">
      <alignment horizontal="center"/>
      <protection/>
    </xf>
    <xf numFmtId="1" fontId="20" fillId="4" borderId="35" xfId="84" applyNumberFormat="1" applyFont="1" applyFill="1" applyBorder="1" applyAlignment="1" applyProtection="1">
      <alignment horizontal="center"/>
      <protection/>
    </xf>
    <xf numFmtId="1" fontId="20" fillId="4" borderId="36" xfId="84" applyNumberFormat="1" applyFont="1" applyFill="1" applyBorder="1" applyAlignment="1" applyProtection="1">
      <alignment horizontal="center"/>
      <protection/>
    </xf>
    <xf numFmtId="0" fontId="20" fillId="4" borderId="31" xfId="84" applyFont="1" applyFill="1" applyBorder="1" applyAlignment="1" applyProtection="1">
      <alignment horizontal="left"/>
      <protection/>
    </xf>
    <xf numFmtId="0" fontId="15" fillId="4" borderId="33" xfId="84" applyFill="1" applyBorder="1" applyProtection="1">
      <alignment/>
      <protection/>
    </xf>
    <xf numFmtId="0" fontId="15" fillId="4" borderId="34" xfId="84" applyFill="1" applyBorder="1" applyProtection="1">
      <alignment/>
      <protection/>
    </xf>
    <xf numFmtId="0" fontId="15" fillId="4" borderId="18" xfId="84" applyFill="1" applyBorder="1" applyProtection="1">
      <alignment/>
      <protection/>
    </xf>
    <xf numFmtId="0" fontId="15" fillId="4" borderId="36" xfId="84" applyFill="1" applyBorder="1" applyProtection="1">
      <alignment/>
      <protection/>
    </xf>
    <xf numFmtId="0" fontId="20" fillId="4" borderId="37" xfId="84" applyFont="1" applyFill="1" applyBorder="1" applyAlignment="1" applyProtection="1">
      <alignment horizontal="left"/>
      <protection/>
    </xf>
    <xf numFmtId="0" fontId="20" fillId="4" borderId="38" xfId="84" applyFont="1" applyFill="1" applyBorder="1" applyProtection="1">
      <alignment/>
      <protection/>
    </xf>
    <xf numFmtId="1" fontId="20" fillId="4" borderId="39" xfId="84" applyNumberFormat="1" applyFont="1" applyFill="1" applyBorder="1" applyAlignment="1" applyProtection="1">
      <alignment horizontal="center"/>
      <protection/>
    </xf>
    <xf numFmtId="1" fontId="20" fillId="4" borderId="40" xfId="84" applyNumberFormat="1" applyFont="1" applyFill="1" applyBorder="1" applyAlignment="1" applyProtection="1">
      <alignment horizontal="center"/>
      <protection/>
    </xf>
    <xf numFmtId="0" fontId="20" fillId="4" borderId="41" xfId="84" applyFont="1" applyFill="1" applyBorder="1" applyAlignment="1" applyProtection="1">
      <alignment horizontal="left"/>
      <protection/>
    </xf>
    <xf numFmtId="1" fontId="20" fillId="4" borderId="42" xfId="84" applyNumberFormat="1" applyFont="1" applyFill="1" applyBorder="1" applyAlignment="1" applyProtection="1">
      <alignment horizontal="center"/>
      <protection/>
    </xf>
    <xf numFmtId="1" fontId="20" fillId="4" borderId="43" xfId="84" applyNumberFormat="1" applyFont="1" applyFill="1" applyBorder="1" applyAlignment="1" applyProtection="1">
      <alignment horizontal="center"/>
      <protection/>
    </xf>
    <xf numFmtId="1" fontId="20" fillId="4" borderId="44" xfId="84" applyNumberFormat="1" applyFont="1" applyFill="1" applyBorder="1" applyAlignment="1" applyProtection="1">
      <alignment horizontal="center"/>
      <protection/>
    </xf>
    <xf numFmtId="1" fontId="20" fillId="4" borderId="45" xfId="84" applyNumberFormat="1" applyFont="1" applyFill="1" applyBorder="1" applyAlignment="1" applyProtection="1">
      <alignment horizontal="center"/>
      <protection/>
    </xf>
    <xf numFmtId="1" fontId="20" fillId="4" borderId="46" xfId="84" applyNumberFormat="1" applyFont="1" applyFill="1" applyBorder="1" applyAlignment="1" applyProtection="1">
      <alignment horizontal="center"/>
      <protection/>
    </xf>
    <xf numFmtId="0" fontId="20" fillId="0" borderId="0" xfId="84" applyFont="1" applyFill="1" applyBorder="1" applyAlignment="1">
      <alignment horizontal="left"/>
      <protection/>
    </xf>
    <xf numFmtId="0" fontId="24" fillId="0" borderId="0" xfId="84" applyFont="1" applyFill="1" applyBorder="1">
      <alignment/>
      <protection/>
    </xf>
    <xf numFmtId="0" fontId="15" fillId="0" borderId="0" xfId="84" applyFill="1" applyBorder="1">
      <alignment/>
      <protection/>
    </xf>
    <xf numFmtId="0" fontId="20" fillId="0" borderId="0" xfId="84" applyFont="1" applyFill="1" applyAlignment="1">
      <alignment horizontal="left"/>
      <protection/>
    </xf>
    <xf numFmtId="0" fontId="15" fillId="0" borderId="0" xfId="84" applyFill="1">
      <alignment/>
      <protection/>
    </xf>
    <xf numFmtId="0" fontId="15" fillId="0" borderId="0" xfId="86">
      <alignment/>
      <protection/>
    </xf>
    <xf numFmtId="0" fontId="28" fillId="0" borderId="47" xfId="86" applyFont="1" applyFill="1" applyBorder="1" applyAlignment="1">
      <alignment horizontal="center"/>
      <protection/>
    </xf>
    <xf numFmtId="0" fontId="28" fillId="0" borderId="48" xfId="86" applyFont="1" applyFill="1" applyBorder="1" applyAlignment="1">
      <alignment horizontal="center"/>
      <protection/>
    </xf>
    <xf numFmtId="0" fontId="0" fillId="0" borderId="0" xfId="84" applyFont="1" applyBorder="1">
      <alignment/>
      <protection/>
    </xf>
    <xf numFmtId="0" fontId="0" fillId="0" borderId="0" xfId="84" applyFont="1">
      <alignment/>
      <protection/>
    </xf>
    <xf numFmtId="0" fontId="29" fillId="0" borderId="0" xfId="84" applyFont="1">
      <alignment/>
      <protection/>
    </xf>
    <xf numFmtId="0" fontId="25" fillId="0" borderId="0" xfId="84" applyFont="1" applyFill="1">
      <alignment/>
      <protection/>
    </xf>
    <xf numFmtId="0" fontId="47" fillId="0" borderId="0" xfId="84" applyFont="1">
      <alignment/>
      <protection/>
    </xf>
    <xf numFmtId="0" fontId="48" fillId="4" borderId="49" xfId="84" applyFont="1" applyFill="1" applyBorder="1" applyAlignment="1" applyProtection="1">
      <alignment horizontal="center" textRotation="90" wrapText="1"/>
      <protection/>
    </xf>
    <xf numFmtId="0" fontId="48" fillId="4" borderId="50" xfId="84" applyFont="1" applyFill="1" applyBorder="1" applyAlignment="1" applyProtection="1">
      <alignment horizontal="center" textRotation="90"/>
      <protection/>
    </xf>
    <xf numFmtId="0" fontId="48" fillId="4" borderId="50" xfId="84" applyFont="1" applyFill="1" applyBorder="1" applyAlignment="1" applyProtection="1">
      <alignment horizontal="center" textRotation="90" wrapText="1"/>
      <protection/>
    </xf>
    <xf numFmtId="0" fontId="48" fillId="4" borderId="51" xfId="84" applyFont="1" applyFill="1" applyBorder="1" applyAlignment="1" applyProtection="1">
      <alignment horizontal="center" textRotation="90" wrapText="1"/>
      <protection/>
    </xf>
    <xf numFmtId="0" fontId="49" fillId="4" borderId="52" xfId="84" applyFont="1" applyFill="1" applyBorder="1" applyAlignment="1" applyProtection="1">
      <alignment horizontal="center"/>
      <protection/>
    </xf>
    <xf numFmtId="0" fontId="50" fillId="4" borderId="53" xfId="84" applyFont="1" applyFill="1" applyBorder="1" applyProtection="1">
      <alignment/>
      <protection/>
    </xf>
    <xf numFmtId="0" fontId="50" fillId="4" borderId="27" xfId="84" applyFont="1" applyFill="1" applyBorder="1" applyProtection="1">
      <alignment/>
      <protection/>
    </xf>
    <xf numFmtId="0" fontId="50" fillId="0" borderId="54" xfId="84" applyFont="1" applyFill="1" applyBorder="1" applyProtection="1">
      <alignment/>
      <protection/>
    </xf>
    <xf numFmtId="0" fontId="48" fillId="45" borderId="55" xfId="85" applyFont="1" applyFill="1" applyBorder="1" applyAlignment="1">
      <alignment horizontal="center" vertical="center"/>
      <protection/>
    </xf>
    <xf numFmtId="0" fontId="34" fillId="0" borderId="52" xfId="84" applyFont="1" applyFill="1" applyBorder="1" applyAlignment="1">
      <alignment horizontal="center" vertical="center"/>
      <protection/>
    </xf>
    <xf numFmtId="0" fontId="34" fillId="0" borderId="0" xfId="84" applyFont="1" applyFill="1" applyBorder="1" applyAlignment="1">
      <alignment horizontal="center" vertical="center"/>
      <protection/>
    </xf>
    <xf numFmtId="0" fontId="34" fillId="0" borderId="56" xfId="84" applyFont="1" applyFill="1" applyBorder="1" applyAlignment="1">
      <alignment horizontal="center" vertical="center"/>
      <protection/>
    </xf>
    <xf numFmtId="0" fontId="50" fillId="0" borderId="57" xfId="84" applyFont="1" applyFill="1" applyBorder="1" applyProtection="1">
      <alignment/>
      <protection/>
    </xf>
    <xf numFmtId="0" fontId="50" fillId="0" borderId="27" xfId="84" applyFont="1" applyFill="1" applyBorder="1" applyProtection="1">
      <alignment/>
      <protection/>
    </xf>
    <xf numFmtId="0" fontId="51" fillId="4" borderId="18" xfId="84" applyFont="1" applyFill="1" applyBorder="1" applyAlignment="1" applyProtection="1">
      <alignment horizontal="center"/>
      <protection/>
    </xf>
    <xf numFmtId="0" fontId="47" fillId="0" borderId="58" xfId="0" applyFont="1" applyBorder="1" applyAlignment="1" applyProtection="1">
      <alignment horizontal="left" vertical="center"/>
      <protection locked="0"/>
    </xf>
    <xf numFmtId="0" fontId="51" fillId="0" borderId="18" xfId="84" applyFont="1" applyBorder="1" applyAlignment="1" applyProtection="1">
      <alignment horizontal="center"/>
      <protection locked="0"/>
    </xf>
    <xf numFmtId="1" fontId="51" fillId="4" borderId="32" xfId="84" applyNumberFormat="1" applyFont="1" applyFill="1" applyBorder="1" applyAlignment="1" applyProtection="1">
      <alignment horizontal="center"/>
      <protection/>
    </xf>
    <xf numFmtId="0" fontId="51" fillId="0" borderId="32" xfId="84" applyFont="1" applyBorder="1" applyAlignment="1" applyProtection="1">
      <alignment horizontal="center"/>
      <protection locked="0"/>
    </xf>
    <xf numFmtId="1" fontId="47" fillId="0" borderId="58" xfId="0" applyNumberFormat="1" applyFont="1" applyFill="1" applyBorder="1" applyAlignment="1">
      <alignment horizontal="center" vertical="center"/>
    </xf>
    <xf numFmtId="0" fontId="51" fillId="0" borderId="59" xfId="84" applyFont="1" applyBorder="1" applyAlignment="1" applyProtection="1">
      <alignment horizontal="center"/>
      <protection locked="0"/>
    </xf>
    <xf numFmtId="0" fontId="51" fillId="0" borderId="35" xfId="84" applyFont="1" applyFill="1" applyBorder="1" applyAlignment="1" applyProtection="1">
      <alignment horizontal="center"/>
      <protection locked="0"/>
    </xf>
    <xf numFmtId="0" fontId="51" fillId="0" borderId="33" xfId="84" applyFont="1" applyFill="1" applyBorder="1" applyAlignment="1" applyProtection="1">
      <alignment horizontal="center"/>
      <protection locked="0"/>
    </xf>
    <xf numFmtId="0" fontId="51" fillId="0" borderId="60" xfId="84" applyFont="1" applyFill="1" applyBorder="1" applyAlignment="1" applyProtection="1">
      <alignment horizontal="center"/>
      <protection locked="0"/>
    </xf>
    <xf numFmtId="0" fontId="51" fillId="0" borderId="32" xfId="84" applyFont="1" applyFill="1" applyBorder="1" applyAlignment="1" applyProtection="1">
      <alignment horizontal="center"/>
      <protection locked="0"/>
    </xf>
    <xf numFmtId="1" fontId="51" fillId="4" borderId="31" xfId="84" applyNumberFormat="1" applyFont="1" applyFill="1" applyBorder="1" applyAlignment="1" applyProtection="1">
      <alignment horizontal="center"/>
      <protection/>
    </xf>
    <xf numFmtId="1" fontId="51" fillId="4" borderId="18" xfId="84" applyNumberFormat="1" applyFont="1" applyFill="1" applyBorder="1" applyAlignment="1" applyProtection="1">
      <alignment horizontal="center"/>
      <protection/>
    </xf>
    <xf numFmtId="0" fontId="51" fillId="0" borderId="18" xfId="83" applyNumberFormat="1" applyFont="1" applyBorder="1" applyAlignment="1" applyProtection="1">
      <alignment horizontal="center"/>
      <protection locked="0"/>
    </xf>
    <xf numFmtId="0" fontId="51" fillId="0" borderId="32" xfId="83" applyFont="1" applyBorder="1" applyAlignment="1" applyProtection="1">
      <alignment horizontal="center"/>
      <protection locked="0"/>
    </xf>
    <xf numFmtId="0" fontId="51" fillId="0" borderId="59" xfId="83" applyNumberFormat="1" applyFont="1" applyBorder="1" applyAlignment="1" applyProtection="1">
      <alignment horizontal="center"/>
      <protection locked="0"/>
    </xf>
    <xf numFmtId="0" fontId="51" fillId="0" borderId="32" xfId="83" applyNumberFormat="1" applyFont="1" applyBorder="1" applyAlignment="1" applyProtection="1">
      <alignment horizontal="center"/>
      <protection locked="0"/>
    </xf>
    <xf numFmtId="9" fontId="47" fillId="0" borderId="58" xfId="90" applyFont="1" applyBorder="1" applyAlignment="1" applyProtection="1">
      <alignment horizontal="left" vertical="center"/>
      <protection locked="0"/>
    </xf>
    <xf numFmtId="0" fontId="51" fillId="0" borderId="31" xfId="84" applyFont="1" applyFill="1" applyBorder="1" applyAlignment="1" applyProtection="1">
      <alignment horizontal="center"/>
      <protection locked="0"/>
    </xf>
    <xf numFmtId="0" fontId="51" fillId="0" borderId="18" xfId="84" applyFont="1" applyFill="1" applyBorder="1" applyAlignment="1" applyProtection="1">
      <alignment horizontal="center"/>
      <protection/>
    </xf>
    <xf numFmtId="0" fontId="51" fillId="0" borderId="18" xfId="83" applyNumberFormat="1" applyFont="1" applyFill="1" applyBorder="1" applyAlignment="1" applyProtection="1">
      <alignment horizontal="center"/>
      <protection locked="0"/>
    </xf>
    <xf numFmtId="1" fontId="51" fillId="0" borderId="32" xfId="84" applyNumberFormat="1" applyFont="1" applyFill="1" applyBorder="1" applyAlignment="1" applyProtection="1">
      <alignment horizontal="center"/>
      <protection/>
    </xf>
    <xf numFmtId="0" fontId="51" fillId="0" borderId="32" xfId="83" applyFont="1" applyFill="1" applyBorder="1" applyAlignment="1" applyProtection="1">
      <alignment horizontal="center"/>
      <protection locked="0"/>
    </xf>
    <xf numFmtId="0" fontId="51" fillId="0" borderId="59" xfId="83" applyNumberFormat="1" applyFont="1" applyFill="1" applyBorder="1" applyAlignment="1" applyProtection="1">
      <alignment horizontal="center"/>
      <protection locked="0"/>
    </xf>
    <xf numFmtId="0" fontId="51" fillId="0" borderId="32" xfId="83" applyNumberFormat="1" applyFont="1" applyFill="1" applyBorder="1" applyAlignment="1" applyProtection="1">
      <alignment horizontal="center"/>
      <protection locked="0"/>
    </xf>
    <xf numFmtId="1" fontId="51" fillId="0" borderId="31" xfId="84" applyNumberFormat="1" applyFont="1" applyFill="1" applyBorder="1" applyAlignment="1" applyProtection="1">
      <alignment horizontal="center"/>
      <protection/>
    </xf>
    <xf numFmtId="1" fontId="51" fillId="0" borderId="18" xfId="84" applyNumberFormat="1" applyFont="1" applyFill="1" applyBorder="1" applyAlignment="1" applyProtection="1">
      <alignment horizontal="center"/>
      <protection/>
    </xf>
    <xf numFmtId="0" fontId="47" fillId="0" borderId="58" xfId="0" applyFont="1" applyFill="1" applyBorder="1" applyAlignment="1" applyProtection="1">
      <alignment horizontal="left" vertical="center"/>
      <protection locked="0"/>
    </xf>
    <xf numFmtId="0" fontId="47" fillId="0" borderId="0" xfId="85" applyFont="1" applyAlignment="1" applyProtection="1">
      <alignment horizontal="left" vertical="center"/>
      <protection locked="0"/>
    </xf>
    <xf numFmtId="0" fontId="51" fillId="0" borderId="35" xfId="84" applyFont="1" applyBorder="1" applyAlignment="1" applyProtection="1">
      <alignment horizontal="center"/>
      <protection locked="0"/>
    </xf>
    <xf numFmtId="0" fontId="51" fillId="0" borderId="33" xfId="84" applyFont="1" applyBorder="1" applyAlignment="1" applyProtection="1">
      <alignment horizontal="center"/>
      <protection locked="0"/>
    </xf>
    <xf numFmtId="0" fontId="51" fillId="0" borderId="60" xfId="84" applyFont="1" applyBorder="1" applyAlignment="1" applyProtection="1">
      <alignment horizontal="center"/>
      <protection locked="0"/>
    </xf>
    <xf numFmtId="0" fontId="34" fillId="0" borderId="35" xfId="84" applyFont="1" applyFill="1" applyBorder="1" applyAlignment="1" applyProtection="1">
      <alignment horizontal="center"/>
      <protection locked="0"/>
    </xf>
    <xf numFmtId="0" fontId="34" fillId="0" borderId="33" xfId="84" applyFont="1" applyFill="1" applyBorder="1" applyAlignment="1" applyProtection="1">
      <alignment horizontal="center"/>
      <protection locked="0"/>
    </xf>
    <xf numFmtId="0" fontId="34" fillId="0" borderId="60" xfId="84" applyFont="1" applyFill="1" applyBorder="1" applyAlignment="1" applyProtection="1">
      <alignment horizontal="center"/>
      <protection locked="0"/>
    </xf>
    <xf numFmtId="0" fontId="50" fillId="4" borderId="51" xfId="84" applyFont="1" applyFill="1" applyBorder="1" applyAlignment="1" applyProtection="1">
      <alignment horizontal="left"/>
      <protection/>
    </xf>
    <xf numFmtId="0" fontId="49" fillId="4" borderId="61" xfId="84" applyFont="1" applyFill="1" applyBorder="1" applyAlignment="1" applyProtection="1">
      <alignment horizontal="center"/>
      <protection/>
    </xf>
    <xf numFmtId="1" fontId="49" fillId="4" borderId="49" xfId="84" applyNumberFormat="1" applyFont="1" applyFill="1" applyBorder="1" applyAlignment="1" applyProtection="1">
      <alignment horizontal="center"/>
      <protection/>
    </xf>
    <xf numFmtId="1" fontId="49" fillId="4" borderId="50" xfId="84" applyNumberFormat="1" applyFont="1" applyFill="1" applyBorder="1" applyAlignment="1" applyProtection="1">
      <alignment horizontal="center"/>
      <protection/>
    </xf>
    <xf numFmtId="1" fontId="49" fillId="4" borderId="62" xfId="84" applyNumberFormat="1" applyFont="1" applyFill="1" applyBorder="1" applyAlignment="1" applyProtection="1">
      <alignment horizontal="center"/>
      <protection/>
    </xf>
    <xf numFmtId="1" fontId="52" fillId="4" borderId="63" xfId="84" applyNumberFormat="1" applyFont="1" applyFill="1" applyBorder="1" applyAlignment="1" applyProtection="1">
      <alignment horizontal="center"/>
      <protection/>
    </xf>
    <xf numFmtId="1" fontId="51" fillId="4" borderId="50" xfId="84" applyNumberFormat="1" applyFont="1" applyFill="1" applyBorder="1" applyAlignment="1" applyProtection="1">
      <alignment horizontal="center"/>
      <protection/>
    </xf>
    <xf numFmtId="1" fontId="52" fillId="4" borderId="64" xfId="84" applyNumberFormat="1" applyFont="1" applyFill="1" applyBorder="1" applyAlignment="1" applyProtection="1">
      <alignment horizontal="center"/>
      <protection/>
    </xf>
    <xf numFmtId="1" fontId="49" fillId="4" borderId="65" xfId="84" applyNumberFormat="1" applyFont="1" applyFill="1" applyBorder="1" applyAlignment="1" applyProtection="1">
      <alignment horizontal="center"/>
      <protection/>
    </xf>
    <xf numFmtId="1" fontId="52" fillId="4" borderId="66" xfId="84" applyNumberFormat="1" applyFont="1" applyFill="1" applyBorder="1" applyAlignment="1" applyProtection="1">
      <alignment horizontal="center"/>
      <protection/>
    </xf>
    <xf numFmtId="1" fontId="52" fillId="4" borderId="67" xfId="84" applyNumberFormat="1" applyFont="1" applyFill="1" applyBorder="1" applyAlignment="1" applyProtection="1">
      <alignment horizontal="center"/>
      <protection/>
    </xf>
    <xf numFmtId="1" fontId="49" fillId="4" borderId="51" xfId="84" applyNumberFormat="1" applyFont="1" applyFill="1" applyBorder="1" applyAlignment="1" applyProtection="1">
      <alignment horizontal="center"/>
      <protection/>
    </xf>
    <xf numFmtId="1" fontId="53" fillId="4" borderId="50" xfId="84" applyNumberFormat="1" applyFont="1" applyFill="1" applyBorder="1" applyAlignment="1" applyProtection="1">
      <alignment horizontal="center"/>
      <protection/>
    </xf>
    <xf numFmtId="1" fontId="49" fillId="4" borderId="68" xfId="84" applyNumberFormat="1" applyFont="1" applyFill="1" applyBorder="1" applyAlignment="1" applyProtection="1">
      <alignment horizontal="center"/>
      <protection/>
    </xf>
    <xf numFmtId="1" fontId="54" fillId="4" borderId="69" xfId="84" applyNumberFormat="1" applyFont="1" applyFill="1" applyBorder="1" applyAlignment="1" applyProtection="1">
      <alignment horizontal="center"/>
      <protection/>
    </xf>
    <xf numFmtId="1" fontId="49" fillId="4" borderId="69" xfId="84" applyNumberFormat="1" applyFont="1" applyFill="1" applyBorder="1" applyAlignment="1" applyProtection="1">
      <alignment horizontal="center"/>
      <protection/>
    </xf>
    <xf numFmtId="0" fontId="49" fillId="4" borderId="69" xfId="84" applyFont="1" applyFill="1" applyBorder="1" applyProtection="1">
      <alignment/>
      <protection/>
    </xf>
    <xf numFmtId="1" fontId="49" fillId="4" borderId="70" xfId="84" applyNumberFormat="1" applyFont="1" applyFill="1" applyBorder="1" applyAlignment="1" applyProtection="1">
      <alignment horizontal="center"/>
      <protection/>
    </xf>
    <xf numFmtId="1" fontId="54" fillId="4" borderId="70" xfId="84" applyNumberFormat="1" applyFont="1" applyFill="1" applyBorder="1" applyAlignment="1" applyProtection="1">
      <alignment horizontal="center"/>
      <protection/>
    </xf>
    <xf numFmtId="0" fontId="49" fillId="4" borderId="70" xfId="84" applyFont="1" applyFill="1" applyBorder="1" applyProtection="1">
      <alignment/>
      <protection/>
    </xf>
    <xf numFmtId="1" fontId="49" fillId="0" borderId="0" xfId="84" applyNumberFormat="1" applyFont="1" applyFill="1" applyBorder="1" applyAlignment="1" applyProtection="1">
      <alignment horizontal="center"/>
      <protection/>
    </xf>
    <xf numFmtId="1" fontId="54" fillId="0" borderId="0" xfId="84" applyNumberFormat="1" applyFont="1" applyFill="1" applyBorder="1" applyAlignment="1" applyProtection="1">
      <alignment horizontal="center"/>
      <protection/>
    </xf>
    <xf numFmtId="0" fontId="49" fillId="0" borderId="0" xfId="84" applyFont="1" applyFill="1" applyBorder="1" applyProtection="1">
      <alignment/>
      <protection/>
    </xf>
    <xf numFmtId="1" fontId="49" fillId="0" borderId="52" xfId="84" applyNumberFormat="1" applyFont="1" applyFill="1" applyBorder="1" applyAlignment="1" applyProtection="1">
      <alignment horizontal="center"/>
      <protection/>
    </xf>
    <xf numFmtId="1" fontId="54" fillId="0" borderId="52" xfId="84" applyNumberFormat="1" applyFont="1" applyFill="1" applyBorder="1" applyAlignment="1" applyProtection="1">
      <alignment horizontal="center"/>
      <protection/>
    </xf>
    <xf numFmtId="0" fontId="49" fillId="0" borderId="52" xfId="84" applyFont="1" applyFill="1" applyBorder="1" applyProtection="1">
      <alignment/>
      <protection/>
    </xf>
    <xf numFmtId="0" fontId="51" fillId="4" borderId="33" xfId="84" applyFont="1" applyFill="1" applyBorder="1" applyAlignment="1" applyProtection="1">
      <alignment horizontal="center"/>
      <protection/>
    </xf>
    <xf numFmtId="0" fontId="51" fillId="0" borderId="34" xfId="83" applyNumberFormat="1" applyFont="1" applyBorder="1" applyAlignment="1" applyProtection="1">
      <alignment horizontal="center"/>
      <protection locked="0"/>
    </xf>
    <xf numFmtId="0" fontId="51" fillId="0" borderId="60" xfId="83" applyNumberFormat="1" applyFont="1" applyBorder="1" applyAlignment="1" applyProtection="1">
      <alignment horizontal="center"/>
      <protection locked="0"/>
    </xf>
    <xf numFmtId="0" fontId="51" fillId="0" borderId="35" xfId="83" applyNumberFormat="1" applyFont="1" applyBorder="1" applyAlignment="1" applyProtection="1">
      <alignment horizontal="center"/>
      <protection locked="0"/>
    </xf>
    <xf numFmtId="0" fontId="47" fillId="0" borderId="58" xfId="85" applyFont="1" applyBorder="1" applyAlignment="1" applyProtection="1">
      <alignment horizontal="left" vertical="center"/>
      <protection locked="0"/>
    </xf>
    <xf numFmtId="0" fontId="47" fillId="0" borderId="58" xfId="0" applyFont="1" applyFill="1" applyBorder="1" applyAlignment="1">
      <alignment horizontal="center" vertical="center"/>
    </xf>
    <xf numFmtId="0" fontId="51" fillId="0" borderId="33" xfId="84" applyFont="1" applyFill="1" applyBorder="1" applyAlignment="1" applyProtection="1">
      <alignment horizontal="center"/>
      <protection/>
    </xf>
    <xf numFmtId="0" fontId="51" fillId="0" borderId="34" xfId="83" applyNumberFormat="1" applyFont="1" applyFill="1" applyBorder="1" applyAlignment="1" applyProtection="1">
      <alignment horizontal="center"/>
      <protection locked="0"/>
    </xf>
    <xf numFmtId="0" fontId="51" fillId="0" borderId="60" xfId="83" applyNumberFormat="1" applyFont="1" applyFill="1" applyBorder="1" applyAlignment="1" applyProtection="1">
      <alignment horizontal="center"/>
      <protection locked="0"/>
    </xf>
    <xf numFmtId="0" fontId="51" fillId="0" borderId="35" xfId="83" applyNumberFormat="1" applyFont="1" applyFill="1" applyBorder="1" applyAlignment="1" applyProtection="1">
      <alignment horizontal="center"/>
      <protection locked="0"/>
    </xf>
    <xf numFmtId="1" fontId="53" fillId="4" borderId="32" xfId="84" applyNumberFormat="1" applyFont="1" applyFill="1" applyBorder="1" applyAlignment="1" applyProtection="1">
      <alignment horizontal="center"/>
      <protection/>
    </xf>
    <xf numFmtId="0" fontId="55" fillId="4" borderId="63" xfId="84" applyFont="1" applyFill="1" applyBorder="1" applyAlignment="1" applyProtection="1">
      <alignment horizontal="center"/>
      <protection/>
    </xf>
    <xf numFmtId="0" fontId="55" fillId="4" borderId="67" xfId="84" applyFont="1" applyFill="1" applyBorder="1" applyAlignment="1" applyProtection="1">
      <alignment horizontal="center"/>
      <protection/>
    </xf>
    <xf numFmtId="1" fontId="49" fillId="4" borderId="71" xfId="84" applyNumberFormat="1" applyFont="1" applyFill="1" applyBorder="1" applyAlignment="1" applyProtection="1">
      <alignment horizontal="center"/>
      <protection/>
    </xf>
    <xf numFmtId="0" fontId="55" fillId="4" borderId="66" xfId="84" applyFont="1" applyFill="1" applyBorder="1" applyAlignment="1" applyProtection="1">
      <alignment horizontal="center"/>
      <protection/>
    </xf>
    <xf numFmtId="0" fontId="55" fillId="4" borderId="64" xfId="84" applyFont="1" applyFill="1" applyBorder="1" applyAlignment="1" applyProtection="1">
      <alignment horizontal="center"/>
      <protection/>
    </xf>
    <xf numFmtId="0" fontId="49" fillId="4" borderId="72" xfId="84" applyFont="1" applyFill="1" applyBorder="1" applyAlignment="1" applyProtection="1">
      <alignment horizontal="center"/>
      <protection/>
    </xf>
    <xf numFmtId="1" fontId="49" fillId="4" borderId="22" xfId="84" applyNumberFormat="1" applyFont="1" applyFill="1" applyBorder="1" applyAlignment="1" applyProtection="1">
      <alignment horizontal="center"/>
      <protection/>
    </xf>
    <xf numFmtId="1" fontId="49" fillId="4" borderId="0" xfId="84" applyNumberFormat="1" applyFont="1" applyFill="1" applyBorder="1" applyAlignment="1" applyProtection="1">
      <alignment horizontal="center"/>
      <protection/>
    </xf>
    <xf numFmtId="0" fontId="47" fillId="0" borderId="58" xfId="0" applyFont="1" applyFill="1" applyBorder="1" applyAlignment="1">
      <alignment horizontal="left" vertical="center"/>
    </xf>
    <xf numFmtId="0" fontId="49" fillId="4" borderId="40" xfId="84" applyFont="1" applyFill="1" applyBorder="1" applyAlignment="1" applyProtection="1">
      <alignment horizontal="center"/>
      <protection/>
    </xf>
    <xf numFmtId="0" fontId="56" fillId="46" borderId="73" xfId="0" applyFont="1" applyFill="1" applyBorder="1" applyAlignment="1">
      <alignment horizontal="center" vertical="center"/>
    </xf>
    <xf numFmtId="1" fontId="56" fillId="46" borderId="74" xfId="0" applyNumberFormat="1" applyFont="1" applyFill="1" applyBorder="1" applyAlignment="1">
      <alignment horizontal="center" vertical="center"/>
    </xf>
    <xf numFmtId="1" fontId="56" fillId="46" borderId="75" xfId="84" applyNumberFormat="1" applyFont="1" applyFill="1" applyBorder="1" applyAlignment="1" applyProtection="1">
      <alignment horizontal="center" vertical="center"/>
      <protection/>
    </xf>
    <xf numFmtId="1" fontId="56" fillId="46" borderId="75" xfId="0" applyNumberFormat="1" applyFont="1" applyFill="1" applyBorder="1" applyAlignment="1">
      <alignment horizontal="center" vertical="center"/>
    </xf>
    <xf numFmtId="1" fontId="56" fillId="46" borderId="73" xfId="0" applyNumberFormat="1" applyFont="1" applyFill="1" applyBorder="1" applyAlignment="1">
      <alignment horizontal="center" vertical="center"/>
    </xf>
    <xf numFmtId="1" fontId="56" fillId="46" borderId="67" xfId="0" applyNumberFormat="1" applyFont="1" applyFill="1" applyBorder="1" applyAlignment="1">
      <alignment horizontal="center" vertical="center"/>
    </xf>
    <xf numFmtId="1" fontId="56" fillId="46" borderId="76" xfId="0" applyNumberFormat="1" applyFont="1" applyFill="1" applyBorder="1" applyAlignment="1">
      <alignment horizontal="center" vertical="center"/>
    </xf>
    <xf numFmtId="1" fontId="56" fillId="46" borderId="77" xfId="0" applyNumberFormat="1" applyFont="1" applyFill="1" applyBorder="1" applyAlignment="1">
      <alignment horizontal="center" vertical="center"/>
    </xf>
    <xf numFmtId="1" fontId="56" fillId="46" borderId="75" xfId="84" applyNumberFormat="1" applyFont="1" applyFill="1" applyBorder="1" applyAlignment="1" applyProtection="1">
      <alignment horizontal="center"/>
      <protection/>
    </xf>
    <xf numFmtId="0" fontId="53" fillId="4" borderId="19" xfId="84" applyFont="1" applyFill="1" applyBorder="1" applyAlignment="1" applyProtection="1">
      <alignment horizontal="center"/>
      <protection/>
    </xf>
    <xf numFmtId="0" fontId="53" fillId="4" borderId="0" xfId="84" applyFont="1" applyFill="1" applyBorder="1" applyAlignment="1" applyProtection="1">
      <alignment horizontal="center"/>
      <protection/>
    </xf>
    <xf numFmtId="0" fontId="47" fillId="4" borderId="78" xfId="0" applyFont="1" applyFill="1" applyBorder="1" applyAlignment="1">
      <alignment horizontal="center" vertical="center" wrapText="1"/>
    </xf>
    <xf numFmtId="0" fontId="47" fillId="4" borderId="52" xfId="0" applyFont="1" applyFill="1" applyBorder="1" applyAlignment="1">
      <alignment horizontal="center" vertical="center" wrapText="1"/>
    </xf>
    <xf numFmtId="0" fontId="47" fillId="0" borderId="58" xfId="85" applyFont="1" applyFill="1" applyBorder="1" applyAlignment="1">
      <alignment horizontal="center" vertical="center"/>
      <protection/>
    </xf>
    <xf numFmtId="0" fontId="47" fillId="0" borderId="58" xfId="85" applyFont="1" applyFill="1" applyBorder="1" applyAlignment="1">
      <alignment horizontal="left" vertical="center"/>
      <protection/>
    </xf>
    <xf numFmtId="1" fontId="51" fillId="0" borderId="59" xfId="84" applyNumberFormat="1" applyFont="1" applyFill="1" applyBorder="1" applyAlignment="1" applyProtection="1">
      <alignment horizontal="center"/>
      <protection locked="0"/>
    </xf>
    <xf numFmtId="1" fontId="51" fillId="0" borderId="32" xfId="84" applyNumberFormat="1" applyFont="1" applyFill="1" applyBorder="1" applyAlignment="1" applyProtection="1">
      <alignment horizontal="center"/>
      <protection locked="0"/>
    </xf>
    <xf numFmtId="0" fontId="34" fillId="4" borderId="32" xfId="84" applyFont="1" applyFill="1" applyBorder="1" applyAlignment="1" applyProtection="1">
      <alignment horizontal="center"/>
      <protection/>
    </xf>
    <xf numFmtId="1" fontId="51" fillId="0" borderId="35" xfId="84" applyNumberFormat="1" applyFont="1" applyFill="1" applyBorder="1" applyAlignment="1" applyProtection="1">
      <alignment horizontal="center"/>
      <protection locked="0"/>
    </xf>
    <xf numFmtId="1" fontId="51" fillId="0" borderId="79" xfId="84" applyNumberFormat="1" applyFont="1" applyFill="1" applyBorder="1" applyAlignment="1" applyProtection="1">
      <alignment horizontal="center"/>
      <protection locked="0"/>
    </xf>
    <xf numFmtId="0" fontId="51" fillId="4" borderId="77" xfId="84" applyFont="1" applyFill="1" applyBorder="1" applyAlignment="1" applyProtection="1">
      <alignment horizontal="left" vertical="center" wrapText="1"/>
      <protection/>
    </xf>
    <xf numFmtId="0" fontId="51" fillId="4" borderId="75" xfId="84" applyFont="1" applyFill="1" applyBorder="1" applyAlignment="1" applyProtection="1">
      <alignment horizontal="center"/>
      <protection/>
    </xf>
    <xf numFmtId="0" fontId="53" fillId="4" borderId="80" xfId="84" applyFont="1" applyFill="1" applyBorder="1" applyAlignment="1" applyProtection="1">
      <alignment horizontal="center"/>
      <protection/>
    </xf>
    <xf numFmtId="1" fontId="49" fillId="4" borderId="75" xfId="84" applyNumberFormat="1" applyFont="1" applyFill="1" applyBorder="1" applyAlignment="1" applyProtection="1">
      <alignment horizontal="center"/>
      <protection/>
    </xf>
    <xf numFmtId="1" fontId="53" fillId="4" borderId="75" xfId="84" applyNumberFormat="1" applyFont="1" applyFill="1" applyBorder="1" applyAlignment="1" applyProtection="1">
      <alignment horizontal="center"/>
      <protection/>
    </xf>
    <xf numFmtId="1" fontId="34" fillId="4" borderId="73" xfId="84" applyNumberFormat="1" applyFont="1" applyFill="1" applyBorder="1" applyAlignment="1" applyProtection="1">
      <alignment horizontal="center"/>
      <protection/>
    </xf>
    <xf numFmtId="1" fontId="49" fillId="4" borderId="76" xfId="84" applyNumberFormat="1" applyFont="1" applyFill="1" applyBorder="1" applyAlignment="1" applyProtection="1">
      <alignment horizontal="center"/>
      <protection/>
    </xf>
    <xf numFmtId="1" fontId="34" fillId="4" borderId="75" xfId="84" applyNumberFormat="1" applyFont="1" applyFill="1" applyBorder="1" applyAlignment="1" applyProtection="1">
      <alignment horizontal="center"/>
      <protection/>
    </xf>
    <xf numFmtId="1" fontId="49" fillId="4" borderId="77" xfId="84" applyNumberFormat="1" applyFont="1" applyFill="1" applyBorder="1" applyAlignment="1" applyProtection="1">
      <alignment horizontal="center"/>
      <protection/>
    </xf>
    <xf numFmtId="0" fontId="57" fillId="46" borderId="77" xfId="84" applyFont="1" applyFill="1" applyBorder="1" applyAlignment="1" applyProtection="1">
      <alignment horizontal="left" vertical="center" wrapText="1"/>
      <protection/>
    </xf>
    <xf numFmtId="0" fontId="56" fillId="46" borderId="73" xfId="84" applyFont="1" applyFill="1" applyBorder="1" applyAlignment="1" applyProtection="1">
      <alignment horizontal="center" vertical="center"/>
      <protection/>
    </xf>
    <xf numFmtId="1" fontId="57" fillId="46" borderId="73" xfId="84" applyNumberFormat="1" applyFont="1" applyFill="1" applyBorder="1" applyAlignment="1" applyProtection="1">
      <alignment horizontal="center"/>
      <protection/>
    </xf>
    <xf numFmtId="1" fontId="57" fillId="46" borderId="75" xfId="84" applyNumberFormat="1" applyFont="1" applyFill="1" applyBorder="1" applyAlignment="1" applyProtection="1">
      <alignment horizontal="center"/>
      <protection/>
    </xf>
    <xf numFmtId="0" fontId="50" fillId="4" borderId="28" xfId="84" applyFont="1" applyFill="1" applyBorder="1" applyProtection="1">
      <alignment/>
      <protection/>
    </xf>
    <xf numFmtId="0" fontId="49" fillId="4" borderId="0" xfId="84" applyFont="1" applyFill="1" applyBorder="1" applyProtection="1">
      <alignment/>
      <protection/>
    </xf>
    <xf numFmtId="0" fontId="47" fillId="0" borderId="0" xfId="85" applyFont="1" applyFill="1" applyBorder="1" applyAlignment="1">
      <alignment horizontal="center" vertical="center"/>
      <protection/>
    </xf>
    <xf numFmtId="0" fontId="50" fillId="0" borderId="28" xfId="84" applyFont="1" applyFill="1" applyBorder="1" applyProtection="1">
      <alignment/>
      <protection/>
    </xf>
    <xf numFmtId="1" fontId="51" fillId="4" borderId="33" xfId="84" applyNumberFormat="1" applyFont="1" applyFill="1" applyBorder="1" applyAlignment="1" applyProtection="1">
      <alignment horizontal="center" vertical="center" shrinkToFit="1"/>
      <protection/>
    </xf>
    <xf numFmtId="1" fontId="51" fillId="0" borderId="33" xfId="84" applyNumberFormat="1" applyFont="1" applyFill="1" applyBorder="1" applyAlignment="1" applyProtection="1">
      <alignment horizontal="center" vertical="center" shrinkToFit="1"/>
      <protection/>
    </xf>
    <xf numFmtId="1" fontId="15" fillId="4" borderId="33" xfId="84" applyNumberFormat="1" applyFill="1" applyBorder="1" applyProtection="1">
      <alignment/>
      <protection/>
    </xf>
    <xf numFmtId="1" fontId="15" fillId="4" borderId="42" xfId="84" applyNumberFormat="1" applyFill="1" applyBorder="1" applyProtection="1">
      <alignment/>
      <protection/>
    </xf>
    <xf numFmtId="0" fontId="47" fillId="0" borderId="58" xfId="84" applyFont="1" applyBorder="1">
      <alignment/>
      <protection/>
    </xf>
    <xf numFmtId="0" fontId="50" fillId="0" borderId="58" xfId="84" applyFont="1" applyBorder="1">
      <alignment/>
      <protection/>
    </xf>
    <xf numFmtId="0" fontId="50" fillId="0" borderId="58" xfId="84" applyFont="1" applyFill="1" applyBorder="1">
      <alignment/>
      <protection/>
    </xf>
    <xf numFmtId="0" fontId="51" fillId="0" borderId="58" xfId="0" applyFont="1" applyBorder="1" applyAlignment="1">
      <alignment/>
    </xf>
    <xf numFmtId="0" fontId="47" fillId="0" borderId="58" xfId="84" applyFont="1" applyFill="1" applyBorder="1">
      <alignment/>
      <protection/>
    </xf>
    <xf numFmtId="0" fontId="56" fillId="0" borderId="58" xfId="84" applyFont="1" applyBorder="1">
      <alignment/>
      <protection/>
    </xf>
    <xf numFmtId="0" fontId="57" fillId="0" borderId="58" xfId="84" applyFont="1" applyBorder="1">
      <alignment/>
      <protection/>
    </xf>
    <xf numFmtId="0" fontId="15" fillId="0" borderId="58" xfId="84" applyBorder="1">
      <alignment/>
      <protection/>
    </xf>
    <xf numFmtId="0" fontId="26" fillId="0" borderId="58" xfId="84" applyFont="1" applyBorder="1">
      <alignment/>
      <protection/>
    </xf>
    <xf numFmtId="0" fontId="51" fillId="0" borderId="58" xfId="84" applyFont="1" applyBorder="1">
      <alignment/>
      <protection/>
    </xf>
    <xf numFmtId="0" fontId="47" fillId="30" borderId="58" xfId="84" applyFont="1" applyFill="1" applyBorder="1" applyAlignment="1">
      <alignment horizontal="center"/>
      <protection/>
    </xf>
    <xf numFmtId="1" fontId="74" fillId="4" borderId="62" xfId="84" applyNumberFormat="1" applyFont="1" applyFill="1" applyBorder="1" applyAlignment="1" applyProtection="1">
      <alignment horizontal="center"/>
      <protection/>
    </xf>
    <xf numFmtId="1" fontId="75" fillId="46" borderId="75" xfId="0" applyNumberFormat="1" applyFont="1" applyFill="1" applyBorder="1" applyAlignment="1">
      <alignment horizontal="center" vertical="center"/>
    </xf>
    <xf numFmtId="0" fontId="51" fillId="47" borderId="81" xfId="86" applyFont="1" applyFill="1" applyBorder="1" applyAlignment="1" applyProtection="1">
      <alignment horizontal="center"/>
      <protection locked="0"/>
    </xf>
    <xf numFmtId="0" fontId="51" fillId="47" borderId="82" xfId="86" applyFont="1" applyFill="1" applyBorder="1" applyAlignment="1" applyProtection="1">
      <alignment horizontal="left"/>
      <protection locked="0"/>
    </xf>
    <xf numFmtId="0" fontId="51" fillId="47" borderId="82" xfId="86" applyFont="1" applyFill="1" applyBorder="1" applyAlignment="1" applyProtection="1">
      <alignment horizontal="center"/>
      <protection locked="0"/>
    </xf>
    <xf numFmtId="0" fontId="51" fillId="47" borderId="83" xfId="86" applyFont="1" applyFill="1" applyBorder="1" applyAlignment="1" applyProtection="1">
      <alignment horizontal="left"/>
      <protection locked="0"/>
    </xf>
    <xf numFmtId="0" fontId="51" fillId="47" borderId="84" xfId="86" applyFont="1" applyFill="1" applyBorder="1" applyAlignment="1" applyProtection="1">
      <alignment horizontal="center"/>
      <protection locked="0"/>
    </xf>
    <xf numFmtId="0" fontId="51" fillId="47" borderId="84" xfId="86" applyFont="1" applyFill="1" applyBorder="1" applyAlignment="1" applyProtection="1">
      <alignment horizontal="left"/>
      <protection locked="0"/>
    </xf>
    <xf numFmtId="0" fontId="51" fillId="47" borderId="58" xfId="86" applyFont="1" applyFill="1" applyBorder="1" applyAlignment="1" applyProtection="1">
      <alignment horizontal="left" wrapText="1"/>
      <protection locked="0"/>
    </xf>
    <xf numFmtId="0" fontId="51" fillId="47" borderId="58" xfId="86" applyFont="1" applyFill="1" applyBorder="1" applyAlignment="1" applyProtection="1">
      <alignment horizontal="center" wrapText="1"/>
      <protection locked="0"/>
    </xf>
    <xf numFmtId="0" fontId="53" fillId="4" borderId="53" xfId="84" applyFont="1" applyFill="1" applyBorder="1" applyAlignment="1" applyProtection="1">
      <alignment horizontal="center"/>
      <protection/>
    </xf>
    <xf numFmtId="0" fontId="53" fillId="0" borderId="57" xfId="84" applyFont="1" applyFill="1" applyBorder="1" applyAlignment="1" applyProtection="1">
      <alignment horizontal="center"/>
      <protection/>
    </xf>
    <xf numFmtId="0" fontId="51" fillId="4" borderId="51" xfId="84" applyFont="1" applyFill="1" applyBorder="1" applyAlignment="1" applyProtection="1">
      <alignment horizontal="left"/>
      <protection/>
    </xf>
    <xf numFmtId="0" fontId="53" fillId="46" borderId="77" xfId="84" applyFont="1" applyFill="1" applyBorder="1" applyAlignment="1" applyProtection="1">
      <alignment horizontal="center" vertical="center"/>
      <protection/>
    </xf>
    <xf numFmtId="0" fontId="34" fillId="0" borderId="31" xfId="84" applyFont="1" applyFill="1" applyBorder="1" applyAlignment="1" applyProtection="1">
      <alignment horizontal="center"/>
      <protection locked="0"/>
    </xf>
    <xf numFmtId="0" fontId="47" fillId="0" borderId="35" xfId="84" applyFont="1" applyFill="1" applyBorder="1" applyAlignment="1" applyProtection="1">
      <alignment/>
      <protection locked="0"/>
    </xf>
    <xf numFmtId="0" fontId="51" fillId="4" borderId="24" xfId="84" applyFont="1" applyFill="1" applyBorder="1" applyProtection="1">
      <alignment/>
      <protection/>
    </xf>
    <xf numFmtId="0" fontId="51" fillId="0" borderId="54" xfId="84" applyFont="1" applyFill="1" applyBorder="1" applyProtection="1">
      <alignment/>
      <protection/>
    </xf>
    <xf numFmtId="0" fontId="51" fillId="4" borderId="50" xfId="84" applyFont="1" applyFill="1" applyBorder="1" applyProtection="1">
      <alignment/>
      <protection/>
    </xf>
    <xf numFmtId="0" fontId="51" fillId="4" borderId="85" xfId="84" applyFont="1" applyFill="1" applyBorder="1" applyProtection="1">
      <alignment/>
      <protection/>
    </xf>
    <xf numFmtId="0" fontId="51" fillId="0" borderId="83" xfId="84" applyFont="1" applyFill="1" applyBorder="1" applyProtection="1">
      <alignment/>
      <protection/>
    </xf>
    <xf numFmtId="0" fontId="51" fillId="4" borderId="21" xfId="84" applyFont="1" applyFill="1" applyBorder="1" applyProtection="1">
      <alignment/>
      <protection/>
    </xf>
    <xf numFmtId="0" fontId="53" fillId="46" borderId="75" xfId="0" applyFont="1" applyFill="1" applyBorder="1" applyAlignment="1">
      <alignment horizontal="center" vertical="center"/>
    </xf>
    <xf numFmtId="0" fontId="51" fillId="46" borderId="75" xfId="84" applyFont="1" applyFill="1" applyBorder="1" applyAlignment="1" applyProtection="1">
      <alignment horizontal="center"/>
      <protection/>
    </xf>
    <xf numFmtId="0" fontId="20" fillId="4" borderId="32" xfId="84" applyFont="1" applyFill="1" applyBorder="1" applyAlignment="1" applyProtection="1">
      <alignment horizontal="center"/>
      <protection/>
    </xf>
    <xf numFmtId="0" fontId="26" fillId="4" borderId="32" xfId="84" applyFont="1" applyFill="1" applyBorder="1" applyProtection="1">
      <alignment/>
      <protection/>
    </xf>
    <xf numFmtId="0" fontId="20" fillId="4" borderId="38" xfId="84" applyFont="1" applyFill="1" applyBorder="1" applyAlignment="1" applyProtection="1">
      <alignment horizontal="center"/>
      <protection/>
    </xf>
    <xf numFmtId="0" fontId="20" fillId="4" borderId="29" xfId="84" applyFont="1" applyFill="1" applyBorder="1" applyAlignment="1" applyProtection="1">
      <alignment horizontal="center"/>
      <protection/>
    </xf>
    <xf numFmtId="0" fontId="26" fillId="0" borderId="0" xfId="84" applyFont="1" applyFill="1" applyBorder="1">
      <alignment/>
      <protection/>
    </xf>
    <xf numFmtId="0" fontId="26" fillId="0" borderId="0" xfId="84" applyFont="1" applyFill="1">
      <alignment/>
      <protection/>
    </xf>
    <xf numFmtId="0" fontId="26" fillId="0" borderId="0" xfId="84" applyFont="1">
      <alignment/>
      <protection/>
    </xf>
    <xf numFmtId="0" fontId="57" fillId="46" borderId="86" xfId="84" applyFont="1" applyFill="1" applyBorder="1" applyAlignment="1" applyProtection="1">
      <alignment horizontal="left" vertical="center" wrapText="1"/>
      <protection/>
    </xf>
    <xf numFmtId="0" fontId="51" fillId="46" borderId="80" xfId="84" applyFont="1" applyFill="1" applyBorder="1" applyAlignment="1" applyProtection="1">
      <alignment horizontal="center"/>
      <protection/>
    </xf>
    <xf numFmtId="0" fontId="56" fillId="46" borderId="80" xfId="84" applyFont="1" applyFill="1" applyBorder="1" applyAlignment="1" applyProtection="1">
      <alignment horizontal="center" vertical="center"/>
      <protection/>
    </xf>
    <xf numFmtId="1" fontId="56" fillId="46" borderId="80" xfId="0" applyNumberFormat="1" applyFont="1" applyFill="1" applyBorder="1" applyAlignment="1">
      <alignment horizontal="center" vertical="center"/>
    </xf>
    <xf numFmtId="1" fontId="57" fillId="46" borderId="80" xfId="84" applyNumberFormat="1" applyFont="1" applyFill="1" applyBorder="1" applyAlignment="1" applyProtection="1">
      <alignment horizontal="center"/>
      <protection/>
    </xf>
    <xf numFmtId="1" fontId="56" fillId="46" borderId="86" xfId="0" applyNumberFormat="1" applyFont="1" applyFill="1" applyBorder="1" applyAlignment="1">
      <alignment horizontal="center" vertical="center"/>
    </xf>
    <xf numFmtId="0" fontId="51" fillId="48" borderId="58" xfId="0" applyFont="1" applyFill="1" applyBorder="1" applyAlignment="1">
      <alignment horizontal="center" vertical="center"/>
    </xf>
    <xf numFmtId="0" fontId="51" fillId="48" borderId="58" xfId="85" applyFont="1" applyFill="1" applyBorder="1" applyAlignment="1">
      <alignment horizontal="center" vertical="center"/>
      <protection/>
    </xf>
    <xf numFmtId="1" fontId="26" fillId="49" borderId="28" xfId="84" applyNumberFormat="1" applyFont="1" applyFill="1" applyBorder="1" applyProtection="1">
      <alignment/>
      <protection/>
    </xf>
    <xf numFmtId="0" fontId="15" fillId="49" borderId="22" xfId="84" applyFill="1" applyBorder="1" applyProtection="1">
      <alignment/>
      <protection/>
    </xf>
    <xf numFmtId="0" fontId="15" fillId="49" borderId="0" xfId="84" applyFill="1" applyBorder="1" applyProtection="1">
      <alignment/>
      <protection/>
    </xf>
    <xf numFmtId="0" fontId="15" fillId="49" borderId="40" xfId="84" applyFill="1" applyBorder="1" applyProtection="1">
      <alignment/>
      <protection/>
    </xf>
    <xf numFmtId="0" fontId="15" fillId="49" borderId="87" xfId="84" applyFill="1" applyBorder="1" applyProtection="1">
      <alignment/>
      <protection/>
    </xf>
    <xf numFmtId="0" fontId="15" fillId="49" borderId="88" xfId="84" applyFill="1" applyBorder="1" applyProtection="1">
      <alignment/>
      <protection/>
    </xf>
    <xf numFmtId="0" fontId="25" fillId="0" borderId="58" xfId="84" applyFont="1" applyBorder="1">
      <alignment/>
      <protection/>
    </xf>
    <xf numFmtId="0" fontId="25" fillId="0" borderId="58" xfId="84" applyFont="1" applyFill="1" applyBorder="1">
      <alignment/>
      <protection/>
    </xf>
    <xf numFmtId="0" fontId="15" fillId="0" borderId="58" xfId="84" applyFill="1" applyBorder="1">
      <alignment/>
      <protection/>
    </xf>
    <xf numFmtId="0" fontId="29" fillId="0" borderId="58" xfId="84" applyFont="1" applyBorder="1">
      <alignment/>
      <protection/>
    </xf>
    <xf numFmtId="0" fontId="27" fillId="0" borderId="58" xfId="84" applyFont="1" applyBorder="1">
      <alignment/>
      <protection/>
    </xf>
    <xf numFmtId="0" fontId="76" fillId="0" borderId="58" xfId="84" applyFont="1" applyBorder="1">
      <alignment/>
      <protection/>
    </xf>
    <xf numFmtId="1" fontId="75" fillId="46" borderId="73" xfId="0" applyNumberFormat="1" applyFont="1" applyFill="1" applyBorder="1" applyAlignment="1">
      <alignment horizontal="center" vertical="center"/>
    </xf>
    <xf numFmtId="0" fontId="47" fillId="0" borderId="89" xfId="84" applyFont="1" applyFill="1" applyBorder="1" applyAlignment="1" applyProtection="1">
      <alignment/>
      <protection locked="0"/>
    </xf>
    <xf numFmtId="1" fontId="20" fillId="0" borderId="90" xfId="84" applyNumberFormat="1" applyFont="1" applyFill="1" applyBorder="1" applyAlignment="1" applyProtection="1">
      <alignment horizontal="center"/>
      <protection locked="0"/>
    </xf>
    <xf numFmtId="1" fontId="20" fillId="4" borderId="85" xfId="84" applyNumberFormat="1" applyFont="1" applyFill="1" applyBorder="1" applyAlignment="1" applyProtection="1">
      <alignment horizontal="center"/>
      <protection/>
    </xf>
    <xf numFmtId="1" fontId="20" fillId="0" borderId="85" xfId="84" applyNumberFormat="1" applyFont="1" applyFill="1" applyBorder="1" applyAlignment="1" applyProtection="1">
      <alignment horizontal="center"/>
      <protection locked="0"/>
    </xf>
    <xf numFmtId="1" fontId="20" fillId="0" borderId="21" xfId="84" applyNumberFormat="1" applyFont="1" applyFill="1" applyBorder="1" applyAlignment="1" applyProtection="1">
      <alignment horizontal="center"/>
      <protection locked="0"/>
    </xf>
    <xf numFmtId="0" fontId="51" fillId="0" borderId="91" xfId="84" applyFont="1" applyBorder="1">
      <alignment/>
      <protection/>
    </xf>
    <xf numFmtId="0" fontId="15" fillId="0" borderId="91" xfId="84" applyBorder="1">
      <alignment/>
      <protection/>
    </xf>
    <xf numFmtId="0" fontId="15" fillId="4" borderId="88" xfId="84" applyFill="1" applyBorder="1" applyProtection="1">
      <alignment/>
      <protection/>
    </xf>
    <xf numFmtId="0" fontId="15" fillId="0" borderId="55" xfId="84" applyBorder="1">
      <alignment/>
      <protection/>
    </xf>
    <xf numFmtId="0" fontId="47" fillId="0" borderId="58" xfId="84" applyFont="1" applyFill="1" applyBorder="1" applyAlignment="1" applyProtection="1">
      <alignment/>
      <protection locked="0"/>
    </xf>
    <xf numFmtId="1" fontId="20" fillId="0" borderId="58" xfId="84" applyNumberFormat="1" applyFont="1" applyFill="1" applyBorder="1" applyAlignment="1" applyProtection="1">
      <alignment horizontal="center"/>
      <protection locked="0"/>
    </xf>
    <xf numFmtId="1" fontId="20" fillId="4" borderId="58" xfId="84" applyNumberFormat="1" applyFont="1" applyFill="1" applyBorder="1" applyAlignment="1" applyProtection="1">
      <alignment horizontal="center"/>
      <protection/>
    </xf>
    <xf numFmtId="1" fontId="23" fillId="4" borderId="58" xfId="84" applyNumberFormat="1" applyFont="1" applyFill="1" applyBorder="1" applyAlignment="1" applyProtection="1">
      <alignment horizontal="left" vertical="center" shrinkToFit="1"/>
      <protection/>
    </xf>
    <xf numFmtId="164" fontId="21" fillId="4" borderId="58" xfId="66" applyFont="1" applyFill="1" applyBorder="1" applyAlignment="1" applyProtection="1">
      <alignment horizontal="center" vertical="center"/>
      <protection/>
    </xf>
    <xf numFmtId="1" fontId="51" fillId="48" borderId="32" xfId="84" applyNumberFormat="1" applyFont="1" applyFill="1" applyBorder="1" applyAlignment="1" applyProtection="1">
      <alignment horizontal="center"/>
      <protection/>
    </xf>
    <xf numFmtId="1" fontId="51" fillId="50" borderId="32" xfId="84" applyNumberFormat="1" applyFont="1" applyFill="1" applyBorder="1" applyAlignment="1" applyProtection="1">
      <alignment horizontal="center"/>
      <protection/>
    </xf>
    <xf numFmtId="0" fontId="77" fillId="0" borderId="58" xfId="84" applyFont="1" applyBorder="1">
      <alignment/>
      <protection/>
    </xf>
    <xf numFmtId="0" fontId="34" fillId="0" borderId="0" xfId="0" applyFont="1" applyAlignment="1">
      <alignment/>
    </xf>
    <xf numFmtId="0" fontId="34" fillId="51" borderId="31" xfId="84" applyFont="1" applyFill="1" applyBorder="1" applyAlignment="1" applyProtection="1">
      <alignment horizontal="center"/>
      <protection locked="0"/>
    </xf>
    <xf numFmtId="0" fontId="20" fillId="4" borderId="20" xfId="84" applyFont="1" applyFill="1" applyBorder="1" applyAlignment="1" applyProtection="1">
      <alignment horizontal="center"/>
      <protection/>
    </xf>
    <xf numFmtId="0" fontId="20" fillId="4" borderId="92" xfId="84" applyFont="1" applyFill="1" applyBorder="1" applyAlignment="1" applyProtection="1">
      <alignment horizontal="center"/>
      <protection/>
    </xf>
    <xf numFmtId="0" fontId="34" fillId="0" borderId="84" xfId="84" applyFont="1" applyFill="1" applyBorder="1" applyAlignment="1" applyProtection="1">
      <alignment horizontal="center"/>
      <protection locked="0"/>
    </xf>
    <xf numFmtId="0" fontId="34" fillId="0" borderId="58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15" fillId="0" borderId="0" xfId="86" applyAlignment="1">
      <alignment horizontal="center"/>
      <protection/>
    </xf>
    <xf numFmtId="0" fontId="15" fillId="0" borderId="58" xfId="84" applyFont="1" applyBorder="1">
      <alignment/>
      <protection/>
    </xf>
    <xf numFmtId="0" fontId="51" fillId="51" borderId="58" xfId="0" applyFont="1" applyFill="1" applyBorder="1" applyAlignment="1">
      <alignment horizontal="center" vertical="center"/>
    </xf>
    <xf numFmtId="0" fontId="51" fillId="51" borderId="58" xfId="86" applyFont="1" applyFill="1" applyBorder="1" applyAlignment="1" applyProtection="1">
      <alignment horizontal="left" wrapText="1"/>
      <protection locked="0"/>
    </xf>
    <xf numFmtId="0" fontId="51" fillId="51" borderId="58" xfId="86" applyFont="1" applyFill="1" applyBorder="1" applyAlignment="1" applyProtection="1">
      <alignment horizontal="center"/>
      <protection locked="0"/>
    </xf>
    <xf numFmtId="0" fontId="51" fillId="51" borderId="58" xfId="86" applyFont="1" applyFill="1" applyBorder="1" applyAlignment="1" applyProtection="1">
      <alignment horizontal="left"/>
      <protection locked="0"/>
    </xf>
    <xf numFmtId="0" fontId="51" fillId="51" borderId="58" xfId="86" applyFont="1" applyFill="1" applyBorder="1" applyAlignment="1" applyProtection="1">
      <alignment horizontal="left" vertical="center" wrapText="1"/>
      <protection locked="0"/>
    </xf>
    <xf numFmtId="0" fontId="51" fillId="51" borderId="58" xfId="86" applyFont="1" applyFill="1" applyBorder="1" applyAlignment="1" applyProtection="1">
      <alignment horizontal="center" vertical="center"/>
      <protection locked="0"/>
    </xf>
    <xf numFmtId="0" fontId="51" fillId="51" borderId="58" xfId="86" applyFont="1" applyFill="1" applyBorder="1" applyAlignment="1" applyProtection="1">
      <alignment horizontal="left" vertical="center"/>
      <protection locked="0"/>
    </xf>
    <xf numFmtId="0" fontId="51" fillId="51" borderId="58" xfId="0" applyFont="1" applyFill="1" applyBorder="1" applyAlignment="1">
      <alignment horizontal="center"/>
    </xf>
    <xf numFmtId="0" fontId="78" fillId="0" borderId="58" xfId="84" applyFont="1" applyBorder="1">
      <alignment/>
      <protection/>
    </xf>
    <xf numFmtId="0" fontId="47" fillId="51" borderId="58" xfId="0" applyFont="1" applyFill="1" applyBorder="1" applyAlignment="1" applyProtection="1">
      <alignment horizontal="left" vertical="center"/>
      <protection locked="0"/>
    </xf>
    <xf numFmtId="0" fontId="53" fillId="4" borderId="93" xfId="84" applyFont="1" applyFill="1" applyBorder="1" applyAlignment="1" applyProtection="1">
      <alignment horizontal="center" vertical="center" textRotation="90"/>
      <protection/>
    </xf>
    <xf numFmtId="0" fontId="56" fillId="4" borderId="94" xfId="84" applyFont="1" applyFill="1" applyBorder="1" applyAlignment="1" applyProtection="1">
      <alignment horizontal="center" vertical="center"/>
      <protection/>
    </xf>
    <xf numFmtId="0" fontId="53" fillId="4" borderId="95" xfId="84" applyFont="1" applyFill="1" applyBorder="1" applyAlignment="1" applyProtection="1">
      <alignment horizontal="center" vertical="center" wrapText="1"/>
      <protection/>
    </xf>
    <xf numFmtId="0" fontId="48" fillId="4" borderId="59" xfId="84" applyFont="1" applyFill="1" applyBorder="1" applyAlignment="1" applyProtection="1">
      <alignment horizontal="center" vertical="center"/>
      <protection/>
    </xf>
    <xf numFmtId="0" fontId="48" fillId="4" borderId="32" xfId="84" applyFont="1" applyFill="1" applyBorder="1" applyAlignment="1" applyProtection="1">
      <alignment horizontal="center" vertical="center"/>
      <protection/>
    </xf>
    <xf numFmtId="0" fontId="48" fillId="4" borderId="96" xfId="84" applyFont="1" applyFill="1" applyBorder="1" applyAlignment="1" applyProtection="1">
      <alignment horizontal="center"/>
      <protection/>
    </xf>
    <xf numFmtId="0" fontId="48" fillId="4" borderId="70" xfId="84" applyFont="1" applyFill="1" applyBorder="1" applyAlignment="1" applyProtection="1">
      <alignment horizontal="center"/>
      <protection/>
    </xf>
    <xf numFmtId="0" fontId="62" fillId="0" borderId="0" xfId="84" applyFont="1" applyFill="1" applyBorder="1" applyAlignment="1" applyProtection="1">
      <alignment horizontal="center" vertical="center"/>
      <protection/>
    </xf>
    <xf numFmtId="0" fontId="62" fillId="0" borderId="0" xfId="84" applyFont="1" applyFill="1" applyBorder="1" applyAlignment="1" applyProtection="1">
      <alignment horizontal="center" vertical="center"/>
      <protection locked="0"/>
    </xf>
    <xf numFmtId="0" fontId="53" fillId="4" borderId="97" xfId="84" applyFont="1" applyFill="1" applyBorder="1" applyAlignment="1" applyProtection="1">
      <alignment horizontal="center" vertical="center" textRotation="90"/>
      <protection/>
    </xf>
    <xf numFmtId="0" fontId="48" fillId="4" borderId="71" xfId="84" applyFont="1" applyFill="1" applyBorder="1" applyAlignment="1" applyProtection="1">
      <alignment horizontal="center" textRotation="90" wrapText="1"/>
      <protection/>
    </xf>
    <xf numFmtId="1" fontId="49" fillId="4" borderId="70" xfId="84" applyNumberFormat="1" applyFont="1" applyFill="1" applyBorder="1" applyAlignment="1" applyProtection="1">
      <alignment horizontal="center"/>
      <protection/>
    </xf>
    <xf numFmtId="0" fontId="48" fillId="4" borderId="50" xfId="84" applyFont="1" applyFill="1" applyBorder="1" applyAlignment="1" applyProtection="1">
      <alignment horizontal="center" textRotation="90"/>
      <protection/>
    </xf>
    <xf numFmtId="0" fontId="48" fillId="4" borderId="62" xfId="84" applyFont="1" applyFill="1" applyBorder="1" applyAlignment="1" applyProtection="1">
      <alignment horizontal="center" textRotation="90" wrapText="1"/>
      <protection/>
    </xf>
    <xf numFmtId="0" fontId="48" fillId="4" borderId="31" xfId="84" applyFont="1" applyFill="1" applyBorder="1" applyAlignment="1" applyProtection="1">
      <alignment horizontal="center" vertical="center"/>
      <protection/>
    </xf>
    <xf numFmtId="0" fontId="48" fillId="4" borderId="98" xfId="84" applyFont="1" applyFill="1" applyBorder="1" applyAlignment="1" applyProtection="1">
      <alignment horizontal="center"/>
      <protection/>
    </xf>
    <xf numFmtId="0" fontId="53" fillId="4" borderId="99" xfId="84" applyFont="1" applyFill="1" applyBorder="1" applyAlignment="1" applyProtection="1">
      <alignment horizontal="center" vertical="center"/>
      <protection/>
    </xf>
    <xf numFmtId="0" fontId="53" fillId="4" borderId="100" xfId="84" applyFont="1" applyFill="1" applyBorder="1" applyAlignment="1" applyProtection="1">
      <alignment horizontal="center" vertical="center"/>
      <protection/>
    </xf>
    <xf numFmtId="0" fontId="30" fillId="4" borderId="62" xfId="84" applyFont="1" applyFill="1" applyBorder="1" applyAlignment="1" applyProtection="1">
      <alignment horizontal="center" textRotation="90" wrapText="1"/>
      <protection/>
    </xf>
    <xf numFmtId="0" fontId="34" fillId="4" borderId="101" xfId="84" applyFont="1" applyFill="1" applyBorder="1" applyAlignment="1">
      <alignment horizontal="center" vertical="center"/>
      <protection/>
    </xf>
    <xf numFmtId="1" fontId="23" fillId="4" borderId="31" xfId="84" applyNumberFormat="1" applyFont="1" applyFill="1" applyBorder="1" applyAlignment="1" applyProtection="1">
      <alignment horizontal="left" vertical="center"/>
      <protection/>
    </xf>
    <xf numFmtId="0" fontId="49" fillId="0" borderId="102" xfId="84" applyFont="1" applyFill="1" applyBorder="1" applyAlignment="1" applyProtection="1">
      <alignment horizontal="center" vertical="center"/>
      <protection locked="0"/>
    </xf>
    <xf numFmtId="0" fontId="49" fillId="0" borderId="86" xfId="84" applyFont="1" applyFill="1" applyBorder="1" applyAlignment="1" applyProtection="1">
      <alignment horizontal="center" vertical="center"/>
      <protection locked="0"/>
    </xf>
    <xf numFmtId="0" fontId="34" fillId="4" borderId="52" xfId="84" applyFont="1" applyFill="1" applyBorder="1" applyAlignment="1">
      <alignment horizontal="center" vertical="center"/>
      <protection/>
    </xf>
    <xf numFmtId="0" fontId="20" fillId="4" borderId="88" xfId="84" applyFont="1" applyFill="1" applyBorder="1" applyAlignment="1" applyProtection="1">
      <alignment horizontal="left" vertical="center" wrapText="1"/>
      <protection/>
    </xf>
    <xf numFmtId="0" fontId="20" fillId="0" borderId="36" xfId="84" applyFont="1" applyFill="1" applyBorder="1" applyAlignment="1" applyProtection="1">
      <alignment horizontal="center" vertical="center" wrapText="1"/>
      <protection locked="0"/>
    </xf>
    <xf numFmtId="1" fontId="21" fillId="4" borderId="100" xfId="84" applyNumberFormat="1" applyFont="1" applyFill="1" applyBorder="1" applyAlignment="1" applyProtection="1">
      <alignment horizontal="center" vertical="center"/>
      <protection/>
    </xf>
    <xf numFmtId="0" fontId="21" fillId="4" borderId="78" xfId="84" applyFont="1" applyFill="1" applyBorder="1" applyAlignment="1" applyProtection="1">
      <alignment horizontal="center" vertical="center" wrapText="1"/>
      <protection/>
    </xf>
    <xf numFmtId="0" fontId="28" fillId="49" borderId="57" xfId="84" applyFont="1" applyFill="1" applyBorder="1" applyAlignment="1" applyProtection="1">
      <alignment horizontal="left" vertical="center"/>
      <protection/>
    </xf>
    <xf numFmtId="0" fontId="20" fillId="0" borderId="34" xfId="84" applyFont="1" applyFill="1" applyBorder="1" applyAlignment="1" applyProtection="1">
      <alignment horizontal="center" vertical="center" wrapText="1"/>
      <protection locked="0"/>
    </xf>
    <xf numFmtId="0" fontId="20" fillId="0" borderId="103" xfId="84" applyFont="1" applyFill="1" applyBorder="1" applyAlignment="1" applyProtection="1">
      <alignment horizontal="center" vertical="center" wrapText="1"/>
      <protection locked="0"/>
    </xf>
    <xf numFmtId="0" fontId="24" fillId="4" borderId="104" xfId="84" applyFont="1" applyFill="1" applyBorder="1" applyAlignment="1">
      <alignment horizontal="center" vertical="center"/>
      <protection/>
    </xf>
    <xf numFmtId="0" fontId="24" fillId="4" borderId="105" xfId="84" applyFont="1" applyFill="1" applyBorder="1" applyAlignment="1">
      <alignment horizontal="center" vertical="center"/>
      <protection/>
    </xf>
    <xf numFmtId="1" fontId="23" fillId="4" borderId="106" xfId="84" applyNumberFormat="1" applyFont="1" applyFill="1" applyBorder="1" applyAlignment="1" applyProtection="1">
      <alignment horizontal="left" vertical="center"/>
      <protection/>
    </xf>
    <xf numFmtId="165" fontId="21" fillId="4" borderId="107" xfId="66" applyNumberFormat="1" applyFont="1" applyFill="1" applyBorder="1" applyAlignment="1" applyProtection="1">
      <alignment horizontal="center" vertical="center"/>
      <protection/>
    </xf>
    <xf numFmtId="165" fontId="21" fillId="4" borderId="108" xfId="66" applyNumberFormat="1" applyFont="1" applyFill="1" applyBorder="1" applyAlignment="1" applyProtection="1">
      <alignment horizontal="center" vertical="center"/>
      <protection/>
    </xf>
    <xf numFmtId="0" fontId="33" fillId="48" borderId="91" xfId="84" applyFont="1" applyFill="1" applyBorder="1" applyAlignment="1">
      <alignment horizontal="center" vertical="center"/>
      <protection/>
    </xf>
    <xf numFmtId="0" fontId="33" fillId="48" borderId="109" xfId="84" applyFont="1" applyFill="1" applyBorder="1" applyAlignment="1">
      <alignment horizontal="center" vertical="center"/>
      <protection/>
    </xf>
    <xf numFmtId="0" fontId="33" fillId="48" borderId="55" xfId="84" applyFont="1" applyFill="1" applyBorder="1" applyAlignment="1">
      <alignment horizontal="center" vertical="center"/>
      <protection/>
    </xf>
    <xf numFmtId="9" fontId="21" fillId="4" borderId="79" xfId="90" applyFont="1" applyFill="1" applyBorder="1" applyAlignment="1" applyProtection="1">
      <alignment horizontal="center" vertical="center"/>
      <protection/>
    </xf>
    <xf numFmtId="9" fontId="21" fillId="4" borderId="33" xfId="90" applyFont="1" applyFill="1" applyBorder="1" applyAlignment="1" applyProtection="1">
      <alignment horizontal="center" vertical="center"/>
      <protection/>
    </xf>
    <xf numFmtId="165" fontId="21" fillId="4" borderId="79" xfId="66" applyNumberFormat="1" applyFont="1" applyFill="1" applyBorder="1" applyAlignment="1" applyProtection="1">
      <alignment horizontal="center" vertical="center"/>
      <protection/>
    </xf>
    <xf numFmtId="165" fontId="21" fillId="4" borderId="33" xfId="66" applyNumberFormat="1" applyFont="1" applyFill="1" applyBorder="1" applyAlignment="1" applyProtection="1">
      <alignment horizontal="center" vertical="center"/>
      <protection/>
    </xf>
    <xf numFmtId="1" fontId="51" fillId="4" borderId="110" xfId="84" applyNumberFormat="1" applyFont="1" applyFill="1" applyBorder="1" applyAlignment="1" applyProtection="1">
      <alignment horizontal="center"/>
      <protection/>
    </xf>
    <xf numFmtId="1" fontId="51" fillId="4" borderId="70" xfId="84" applyNumberFormat="1" applyFont="1" applyFill="1" applyBorder="1" applyAlignment="1" applyProtection="1">
      <alignment horizontal="center"/>
      <protection/>
    </xf>
    <xf numFmtId="1" fontId="51" fillId="4" borderId="111" xfId="84" applyNumberFormat="1" applyFont="1" applyFill="1" applyBorder="1" applyAlignment="1" applyProtection="1">
      <alignment horizontal="center"/>
      <protection/>
    </xf>
    <xf numFmtId="0" fontId="51" fillId="0" borderId="101" xfId="83" applyNumberFormat="1" applyFont="1" applyBorder="1" applyAlignment="1" applyProtection="1">
      <alignment horizontal="center"/>
      <protection locked="0"/>
    </xf>
    <xf numFmtId="0" fontId="51" fillId="0" borderId="70" xfId="83" applyNumberFormat="1" applyFont="1" applyBorder="1" applyAlignment="1" applyProtection="1">
      <alignment horizontal="center"/>
      <protection locked="0"/>
    </xf>
    <xf numFmtId="0" fontId="51" fillId="0" borderId="111" xfId="83" applyNumberFormat="1" applyFont="1" applyBorder="1" applyAlignment="1" applyProtection="1">
      <alignment horizontal="center"/>
      <protection locked="0"/>
    </xf>
    <xf numFmtId="1" fontId="23" fillId="4" borderId="37" xfId="84" applyNumberFormat="1" applyFont="1" applyFill="1" applyBorder="1" applyAlignment="1" applyProtection="1">
      <alignment horizontal="left" vertical="center" shrinkToFit="1"/>
      <protection/>
    </xf>
    <xf numFmtId="164" fontId="21" fillId="4" borderId="112" xfId="66" applyFont="1" applyFill="1" applyBorder="1" applyAlignment="1" applyProtection="1">
      <alignment horizontal="center" vertical="center"/>
      <protection/>
    </xf>
    <xf numFmtId="164" fontId="21" fillId="4" borderId="39" xfId="66" applyFont="1" applyFill="1" applyBorder="1" applyAlignment="1" applyProtection="1">
      <alignment horizontal="center" vertical="center"/>
      <protection/>
    </xf>
    <xf numFmtId="0" fontId="51" fillId="47" borderId="58" xfId="86" applyFont="1" applyFill="1" applyBorder="1" applyAlignment="1" applyProtection="1">
      <alignment horizontal="left" vertical="center" wrapText="1"/>
      <protection locked="0"/>
    </xf>
    <xf numFmtId="0" fontId="29" fillId="0" borderId="0" xfId="86" applyFont="1" applyBorder="1" applyAlignment="1" applyProtection="1">
      <alignment horizontal="center" vertical="center"/>
      <protection locked="0"/>
    </xf>
    <xf numFmtId="0" fontId="29" fillId="0" borderId="88" xfId="86" applyFont="1" applyFill="1" applyBorder="1" applyAlignment="1" applyProtection="1">
      <alignment horizontal="center" vertical="center"/>
      <protection/>
    </xf>
    <xf numFmtId="0" fontId="28" fillId="0" borderId="113" xfId="86" applyFont="1" applyFill="1" applyBorder="1" applyAlignment="1">
      <alignment horizontal="center" vertical="center"/>
      <protection/>
    </xf>
    <xf numFmtId="0" fontId="28" fillId="0" borderId="114" xfId="86" applyFont="1" applyFill="1" applyBorder="1" applyAlignment="1">
      <alignment horizontal="center" vertical="center"/>
      <protection/>
    </xf>
    <xf numFmtId="0" fontId="28" fillId="0" borderId="115" xfId="86" applyFont="1" applyFill="1" applyBorder="1" applyAlignment="1">
      <alignment horizontal="center" vertical="center"/>
      <protection/>
    </xf>
    <xf numFmtId="0" fontId="51" fillId="47" borderId="58" xfId="86" applyFont="1" applyFill="1" applyBorder="1" applyAlignment="1" applyProtection="1">
      <alignment horizontal="center" wrapText="1"/>
      <protection locked="0"/>
    </xf>
    <xf numFmtId="0" fontId="51" fillId="51" borderId="91" xfId="0" applyFont="1" applyFill="1" applyBorder="1" applyAlignment="1">
      <alignment horizontal="center" vertical="center"/>
    </xf>
    <xf numFmtId="0" fontId="51" fillId="51" borderId="55" xfId="0" applyFont="1" applyFill="1" applyBorder="1" applyAlignment="1">
      <alignment horizontal="center" vertical="center"/>
    </xf>
    <xf numFmtId="0" fontId="51" fillId="51" borderId="91" xfId="86" applyFont="1" applyFill="1" applyBorder="1" applyAlignment="1" applyProtection="1">
      <alignment horizontal="left" vertical="center"/>
      <protection locked="0"/>
    </xf>
    <xf numFmtId="0" fontId="51" fillId="51" borderId="55" xfId="86" applyFont="1" applyFill="1" applyBorder="1" applyAlignment="1" applyProtection="1">
      <alignment horizontal="left" vertical="center"/>
      <protection locked="0"/>
    </xf>
  </cellXfs>
  <cellStyles count="8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xplanatory Text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Kimenet" xfId="80"/>
    <cellStyle name="Linked Cell" xfId="81"/>
    <cellStyle name="Neutral" xfId="82"/>
    <cellStyle name="Normál_bsc_kep_terv_onkorm_szakir" xfId="83"/>
    <cellStyle name="Normál_H_B séma 0323" xfId="84"/>
    <cellStyle name="Normál_H-B TKV MŰSZAKI 3 mell jav" xfId="85"/>
    <cellStyle name="Normál_Hír" xfId="86"/>
    <cellStyle name="Note" xfId="87"/>
    <cellStyle name="Output" xfId="88"/>
    <cellStyle name="Összesen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wia-h.zmne.hu/BENYEI%5Ckatelektr%5Chir_mod_pan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ntalzne\Temp\inform_biztonsagh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 hír"/>
      <sheetName val="2. sz. melléklet Hír"/>
      <sheetName val="4. sz. melléklet Hír"/>
      <sheetName val="Kat. elektr. 5. sz. mellékl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_B_kepzes_felepitese_attekinto"/>
      <sheetName val="kat_elekt_inf_bizt_áttrkinto"/>
      <sheetName val="kat_elekt_inf_bizt_OKV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W214"/>
  <sheetViews>
    <sheetView tabSelected="1" zoomScaleSheetLayoutView="75" workbookViewId="0" topLeftCell="A1">
      <pane xSplit="3" ySplit="7" topLeftCell="AQ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W19" sqref="AW19"/>
    </sheetView>
  </sheetViews>
  <sheetFormatPr defaultColWidth="10.66015625" defaultRowHeight="12.75"/>
  <cols>
    <col min="1" max="1" width="17.16015625" style="1" customWidth="1"/>
    <col min="2" max="2" width="7.16015625" style="234" customWidth="1"/>
    <col min="3" max="3" width="86.66015625" style="2" bestFit="1" customWidth="1"/>
    <col min="4" max="4" width="4.33203125" style="2" customWidth="1"/>
    <col min="5" max="5" width="7.33203125" style="2" customWidth="1"/>
    <col min="6" max="6" width="4.33203125" style="2" customWidth="1"/>
    <col min="7" max="7" width="7.33203125" style="2" customWidth="1"/>
    <col min="8" max="8" width="6" style="2" customWidth="1"/>
    <col min="9" max="9" width="6" style="52" customWidth="1"/>
    <col min="10" max="10" width="4.33203125" style="2" customWidth="1"/>
    <col min="11" max="11" width="7.33203125" style="2" customWidth="1"/>
    <col min="12" max="12" width="4.33203125" style="2" customWidth="1"/>
    <col min="13" max="13" width="7.33203125" style="2" customWidth="1"/>
    <col min="14" max="15" width="6" style="2" customWidth="1"/>
    <col min="16" max="16" width="4.33203125" style="2" customWidth="1"/>
    <col min="17" max="17" width="7.33203125" style="2" customWidth="1"/>
    <col min="18" max="18" width="4.33203125" style="2" customWidth="1"/>
    <col min="19" max="19" width="7.33203125" style="2" customWidth="1"/>
    <col min="20" max="20" width="6" style="2" customWidth="1"/>
    <col min="21" max="21" width="6" style="52" customWidth="1"/>
    <col min="22" max="22" width="4.33203125" style="2" customWidth="1"/>
    <col min="23" max="23" width="7.33203125" style="2" customWidth="1"/>
    <col min="24" max="24" width="5.83203125" style="2" customWidth="1"/>
    <col min="25" max="25" width="8.16015625" style="2" customWidth="1"/>
    <col min="26" max="26" width="5.83203125" style="2" customWidth="1"/>
    <col min="27" max="27" width="5.83203125" style="52" customWidth="1"/>
    <col min="28" max="28" width="5.83203125" style="2" customWidth="1"/>
    <col min="29" max="29" width="8.16015625" style="2" customWidth="1"/>
    <col min="30" max="30" width="5.83203125" style="2" customWidth="1"/>
    <col min="31" max="31" width="8.16015625" style="2" customWidth="1"/>
    <col min="32" max="32" width="5.83203125" style="2" customWidth="1"/>
    <col min="33" max="33" width="5.83203125" style="52" customWidth="1"/>
    <col min="34" max="34" width="5.83203125" style="2" customWidth="1"/>
    <col min="35" max="35" width="8.16015625" style="2" customWidth="1"/>
    <col min="36" max="36" width="5.83203125" style="2" customWidth="1"/>
    <col min="37" max="37" width="8.16015625" style="2" customWidth="1"/>
    <col min="38" max="38" width="6.33203125" style="2" customWidth="1"/>
    <col min="39" max="39" width="6.33203125" style="52" customWidth="1"/>
    <col min="40" max="40" width="6.33203125" style="2" customWidth="1"/>
    <col min="41" max="41" width="8.16015625" style="2" customWidth="1"/>
    <col min="42" max="42" width="6.33203125" style="2" customWidth="1"/>
    <col min="43" max="43" width="8.16015625" style="2" customWidth="1"/>
    <col min="44" max="44" width="6.33203125" style="2" customWidth="1"/>
    <col min="45" max="45" width="8" style="2" customWidth="1"/>
    <col min="46" max="46" width="62.33203125" style="2" hidden="1" customWidth="1"/>
    <col min="47" max="47" width="41.83203125" style="2" hidden="1" customWidth="1"/>
    <col min="48" max="48" width="28" style="2" customWidth="1"/>
    <col min="49" max="49" width="133.66015625" style="2" bestFit="1" customWidth="1"/>
    <col min="50" max="57" width="1.83203125" style="2" customWidth="1"/>
    <col min="58" max="58" width="2.33203125" style="2" customWidth="1"/>
    <col min="59" max="16384" width="10.66015625" style="2" customWidth="1"/>
  </cols>
  <sheetData>
    <row r="1" spans="1:47" ht="21.7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55"/>
      <c r="AU1" s="55"/>
    </row>
    <row r="2" spans="1:47" ht="21.75" customHeight="1">
      <c r="A2" s="300" t="s">
        <v>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55"/>
      <c r="AU2" s="55"/>
    </row>
    <row r="3" spans="1:47" ht="21.75" customHeight="1">
      <c r="A3" s="300" t="s">
        <v>184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55"/>
      <c r="AU3" s="55"/>
    </row>
    <row r="4" spans="1:47" ht="21.75" customHeight="1" thickBot="1">
      <c r="A4" s="299" t="s">
        <v>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55"/>
      <c r="AU4" s="55"/>
    </row>
    <row r="5" spans="1:49" ht="15.75" customHeight="1" thickBot="1" thickTop="1">
      <c r="A5" s="301" t="s">
        <v>2</v>
      </c>
      <c r="B5" s="292" t="s">
        <v>3</v>
      </c>
      <c r="C5" s="293" t="s">
        <v>4</v>
      </c>
      <c r="D5" s="294" t="s">
        <v>5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308" t="s">
        <v>6</v>
      </c>
      <c r="AO5" s="308"/>
      <c r="AP5" s="308"/>
      <c r="AQ5" s="308"/>
      <c r="AR5" s="308"/>
      <c r="AS5" s="309"/>
      <c r="AT5" s="203" t="s">
        <v>62</v>
      </c>
      <c r="AU5" s="203" t="s">
        <v>63</v>
      </c>
      <c r="AV5" s="328" t="s">
        <v>155</v>
      </c>
      <c r="AW5" s="328" t="s">
        <v>63</v>
      </c>
    </row>
    <row r="6" spans="1:49" ht="15.75" customHeight="1" thickBot="1" thickTop="1">
      <c r="A6" s="301"/>
      <c r="B6" s="292"/>
      <c r="C6" s="293"/>
      <c r="D6" s="297" t="s">
        <v>7</v>
      </c>
      <c r="E6" s="297"/>
      <c r="F6" s="297"/>
      <c r="G6" s="297"/>
      <c r="H6" s="297"/>
      <c r="I6" s="297"/>
      <c r="J6" s="298" t="s">
        <v>8</v>
      </c>
      <c r="K6" s="298"/>
      <c r="L6" s="298"/>
      <c r="M6" s="298"/>
      <c r="N6" s="298"/>
      <c r="O6" s="298"/>
      <c r="P6" s="297" t="s">
        <v>9</v>
      </c>
      <c r="Q6" s="297"/>
      <c r="R6" s="297"/>
      <c r="S6" s="297"/>
      <c r="T6" s="297"/>
      <c r="U6" s="297"/>
      <c r="V6" s="307" t="s">
        <v>10</v>
      </c>
      <c r="W6" s="307"/>
      <c r="X6" s="307"/>
      <c r="Y6" s="307"/>
      <c r="Z6" s="307"/>
      <c r="AA6" s="307"/>
      <c r="AB6" s="297" t="s">
        <v>11</v>
      </c>
      <c r="AC6" s="297"/>
      <c r="AD6" s="297"/>
      <c r="AE6" s="297"/>
      <c r="AF6" s="297"/>
      <c r="AG6" s="297"/>
      <c r="AH6" s="298" t="s">
        <v>12</v>
      </c>
      <c r="AI6" s="298"/>
      <c r="AJ6" s="298"/>
      <c r="AK6" s="298"/>
      <c r="AL6" s="298"/>
      <c r="AM6" s="298"/>
      <c r="AN6" s="308"/>
      <c r="AO6" s="308"/>
      <c r="AP6" s="308"/>
      <c r="AQ6" s="308"/>
      <c r="AR6" s="308"/>
      <c r="AS6" s="309"/>
      <c r="AT6" s="193"/>
      <c r="AU6" s="193"/>
      <c r="AV6" s="329"/>
      <c r="AW6" s="329"/>
    </row>
    <row r="7" spans="1:49" ht="15.75" customHeight="1" thickBot="1" thickTop="1">
      <c r="A7" s="301"/>
      <c r="B7" s="292"/>
      <c r="C7" s="293"/>
      <c r="D7" s="295" t="s">
        <v>13</v>
      </c>
      <c r="E7" s="295"/>
      <c r="F7" s="296" t="s">
        <v>14</v>
      </c>
      <c r="G7" s="296"/>
      <c r="H7" s="304" t="s">
        <v>15</v>
      </c>
      <c r="I7" s="302" t="s">
        <v>81</v>
      </c>
      <c r="J7" s="295" t="s">
        <v>13</v>
      </c>
      <c r="K7" s="295"/>
      <c r="L7" s="296" t="s">
        <v>14</v>
      </c>
      <c r="M7" s="296"/>
      <c r="N7" s="304" t="s">
        <v>15</v>
      </c>
      <c r="O7" s="302" t="s">
        <v>81</v>
      </c>
      <c r="P7" s="295" t="s">
        <v>13</v>
      </c>
      <c r="Q7" s="295"/>
      <c r="R7" s="296" t="s">
        <v>14</v>
      </c>
      <c r="S7" s="296"/>
      <c r="T7" s="304" t="s">
        <v>15</v>
      </c>
      <c r="U7" s="302" t="s">
        <v>81</v>
      </c>
      <c r="V7" s="295" t="s">
        <v>13</v>
      </c>
      <c r="W7" s="295"/>
      <c r="X7" s="296" t="s">
        <v>14</v>
      </c>
      <c r="Y7" s="296"/>
      <c r="Z7" s="304" t="s">
        <v>15</v>
      </c>
      <c r="AA7" s="302" t="s">
        <v>81</v>
      </c>
      <c r="AB7" s="295" t="s">
        <v>13</v>
      </c>
      <c r="AC7" s="295"/>
      <c r="AD7" s="296" t="s">
        <v>14</v>
      </c>
      <c r="AE7" s="296"/>
      <c r="AF7" s="304" t="s">
        <v>15</v>
      </c>
      <c r="AG7" s="302" t="s">
        <v>81</v>
      </c>
      <c r="AH7" s="295" t="s">
        <v>13</v>
      </c>
      <c r="AI7" s="295"/>
      <c r="AJ7" s="296" t="s">
        <v>14</v>
      </c>
      <c r="AK7" s="296"/>
      <c r="AL7" s="304" t="s">
        <v>15</v>
      </c>
      <c r="AM7" s="305" t="s">
        <v>81</v>
      </c>
      <c r="AN7" s="306" t="s">
        <v>13</v>
      </c>
      <c r="AO7" s="295"/>
      <c r="AP7" s="296" t="s">
        <v>14</v>
      </c>
      <c r="AQ7" s="296"/>
      <c r="AR7" s="304" t="s">
        <v>15</v>
      </c>
      <c r="AS7" s="310" t="s">
        <v>113</v>
      </c>
      <c r="AT7" s="193"/>
      <c r="AU7" s="193"/>
      <c r="AV7" s="329"/>
      <c r="AW7" s="329"/>
    </row>
    <row r="8" spans="1:49" ht="79.5" customHeight="1" thickBot="1" thickTop="1">
      <c r="A8" s="301"/>
      <c r="B8" s="292"/>
      <c r="C8" s="293"/>
      <c r="D8" s="56" t="s">
        <v>45</v>
      </c>
      <c r="E8" s="57" t="s">
        <v>46</v>
      </c>
      <c r="F8" s="58" t="s">
        <v>45</v>
      </c>
      <c r="G8" s="57" t="s">
        <v>46</v>
      </c>
      <c r="H8" s="304"/>
      <c r="I8" s="302"/>
      <c r="J8" s="56" t="s">
        <v>45</v>
      </c>
      <c r="K8" s="57" t="s">
        <v>46</v>
      </c>
      <c r="L8" s="58" t="s">
        <v>45</v>
      </c>
      <c r="M8" s="57" t="s">
        <v>46</v>
      </c>
      <c r="N8" s="304"/>
      <c r="O8" s="302"/>
      <c r="P8" s="56" t="s">
        <v>45</v>
      </c>
      <c r="Q8" s="57" t="s">
        <v>46</v>
      </c>
      <c r="R8" s="58" t="s">
        <v>45</v>
      </c>
      <c r="S8" s="57" t="s">
        <v>46</v>
      </c>
      <c r="T8" s="304"/>
      <c r="U8" s="302"/>
      <c r="V8" s="56" t="s">
        <v>45</v>
      </c>
      <c r="W8" s="57" t="s">
        <v>46</v>
      </c>
      <c r="X8" s="58" t="s">
        <v>45</v>
      </c>
      <c r="Y8" s="57" t="s">
        <v>46</v>
      </c>
      <c r="Z8" s="304"/>
      <c r="AA8" s="302"/>
      <c r="AB8" s="56" t="s">
        <v>45</v>
      </c>
      <c r="AC8" s="57" t="s">
        <v>46</v>
      </c>
      <c r="AD8" s="58" t="s">
        <v>45</v>
      </c>
      <c r="AE8" s="57" t="s">
        <v>46</v>
      </c>
      <c r="AF8" s="304"/>
      <c r="AG8" s="302"/>
      <c r="AH8" s="56" t="s">
        <v>45</v>
      </c>
      <c r="AI8" s="57" t="s">
        <v>46</v>
      </c>
      <c r="AJ8" s="58" t="s">
        <v>45</v>
      </c>
      <c r="AK8" s="57" t="s">
        <v>46</v>
      </c>
      <c r="AL8" s="304"/>
      <c r="AM8" s="305"/>
      <c r="AN8" s="59" t="s">
        <v>45</v>
      </c>
      <c r="AO8" s="57" t="s">
        <v>46</v>
      </c>
      <c r="AP8" s="58" t="s">
        <v>45</v>
      </c>
      <c r="AQ8" s="57" t="s">
        <v>46</v>
      </c>
      <c r="AR8" s="304"/>
      <c r="AS8" s="310"/>
      <c r="AT8" s="193"/>
      <c r="AU8" s="193"/>
      <c r="AV8" s="330"/>
      <c r="AW8" s="330"/>
    </row>
    <row r="9" spans="1:49" s="3" customFormat="1" ht="15.75" customHeight="1">
      <c r="A9" s="214">
        <v>1</v>
      </c>
      <c r="B9" s="220"/>
      <c r="C9" s="60" t="s">
        <v>16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61"/>
      <c r="AO9" s="62">
        <f>IF(AN9=0,"",AN9)</f>
      </c>
      <c r="AP9" s="62"/>
      <c r="AQ9" s="62"/>
      <c r="AR9" s="62"/>
      <c r="AS9" s="185"/>
      <c r="AT9" s="194"/>
      <c r="AU9" s="194"/>
      <c r="AV9" s="249"/>
      <c r="AW9" s="249"/>
    </row>
    <row r="10" spans="1:49" s="54" customFormat="1" ht="15.75" customHeight="1">
      <c r="A10" s="215"/>
      <c r="B10" s="221"/>
      <c r="C10" s="64" t="s">
        <v>54</v>
      </c>
      <c r="D10" s="65"/>
      <c r="E10" s="65"/>
      <c r="F10" s="65"/>
      <c r="G10" s="65"/>
      <c r="H10" s="65"/>
      <c r="I10" s="66"/>
      <c r="J10" s="67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  <c r="X10" s="65"/>
      <c r="Y10" s="65"/>
      <c r="Z10" s="65"/>
      <c r="AA10" s="65"/>
      <c r="AB10" s="67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8"/>
      <c r="AO10" s="69"/>
      <c r="AP10" s="63"/>
      <c r="AQ10" s="69"/>
      <c r="AR10" s="63"/>
      <c r="AS10" s="188"/>
      <c r="AT10" s="195"/>
      <c r="AU10" s="195"/>
      <c r="AV10" s="250"/>
      <c r="AW10" s="250"/>
    </row>
    <row r="11" spans="1:49" ht="15.75" customHeight="1">
      <c r="A11" s="218" t="s">
        <v>64</v>
      </c>
      <c r="B11" s="70" t="s">
        <v>17</v>
      </c>
      <c r="C11" s="71" t="s">
        <v>61</v>
      </c>
      <c r="D11" s="72">
        <v>2</v>
      </c>
      <c r="E11" s="73">
        <f aca="true" t="shared" si="0" ref="E11:E25">IF(D11*15=0,"",D11*15)</f>
        <v>30</v>
      </c>
      <c r="F11" s="72"/>
      <c r="G11" s="73">
        <f aca="true" t="shared" si="1" ref="G11:G25">IF(F11*15=0,"",F11*15)</f>
      </c>
      <c r="H11" s="74">
        <v>2</v>
      </c>
      <c r="I11" s="75" t="s">
        <v>123</v>
      </c>
      <c r="J11" s="76"/>
      <c r="K11" s="73">
        <f aca="true" t="shared" si="2" ref="K11:K24">IF(J11*15=0,"",J11*15)</f>
      </c>
      <c r="L11" s="74"/>
      <c r="M11" s="73">
        <f aca="true" t="shared" si="3" ref="M11:M24">IF(L11*15=0,"",L11*15)</f>
      </c>
      <c r="N11" s="74"/>
      <c r="O11" s="77"/>
      <c r="P11" s="72"/>
      <c r="Q11" s="73">
        <f aca="true" t="shared" si="4" ref="Q11:Q24">IF(P11*15=0,"",P11*15)</f>
      </c>
      <c r="R11" s="72"/>
      <c r="S11" s="73">
        <f aca="true" t="shared" si="5" ref="S11:S24">IF(R11*15=0,"",R11*15)</f>
      </c>
      <c r="T11" s="74"/>
      <c r="U11" s="78"/>
      <c r="V11" s="76"/>
      <c r="W11" s="73">
        <f aca="true" t="shared" si="6" ref="W11:W24">IF(V11*15=0,"",V11*15)</f>
      </c>
      <c r="X11" s="72"/>
      <c r="Y11" s="73">
        <f aca="true" t="shared" si="7" ref="Y11:Y24">IF(X11*15=0,"",X11*15)</f>
      </c>
      <c r="Z11" s="74"/>
      <c r="AA11" s="79"/>
      <c r="AB11" s="76"/>
      <c r="AC11" s="73">
        <f aca="true" t="shared" si="8" ref="AC11:AC24">IF(AB11*15=0,"",AB11*15)</f>
      </c>
      <c r="AD11" s="74"/>
      <c r="AE11" s="73">
        <f aca="true" t="shared" si="9" ref="AE11:AE24">IF(AD11*15=0,"",AD11*15)</f>
      </c>
      <c r="AF11" s="74"/>
      <c r="AG11" s="77"/>
      <c r="AH11" s="72"/>
      <c r="AI11" s="73">
        <f aca="true" t="shared" si="10" ref="AI11:AI24">IF(AH11*15=0,"",AH11*15)</f>
      </c>
      <c r="AJ11" s="72"/>
      <c r="AK11" s="73">
        <f aca="true" t="shared" si="11" ref="AK11:AK24">IF(AJ11*15=0,"",AJ11*15)</f>
      </c>
      <c r="AL11" s="74"/>
      <c r="AM11" s="80"/>
      <c r="AN11" s="81">
        <f aca="true" t="shared" si="12" ref="AN11:AN25">IF(D11+J11+P11+V11+AB11+AH11=0,"",D11+J11+P11+V11+AB11+AH11)</f>
        <v>2</v>
      </c>
      <c r="AO11" s="73">
        <f aca="true" t="shared" si="13" ref="AO11:AO25">IF((D11+J11+P11+V11+AB11+AH11)*15=0,"",(D11+J11+P11+V11+AB11+AH11)*15)</f>
        <v>30</v>
      </c>
      <c r="AP11" s="82">
        <f aca="true" t="shared" si="14" ref="AP11:AP25">IF(F11+L11+R11+X11+AD11+AJ11=0,"",F11+L11+R11+X11+AD11+AJ11)</f>
      </c>
      <c r="AQ11" s="73">
        <f aca="true" t="shared" si="15" ref="AQ11:AQ25">IF((F11+L11+R11+X11+AD11+AJ11)*15=0,"",(F11+L11+R11+X11+AD11+AJ11)*15)</f>
      </c>
      <c r="AR11" s="82">
        <f aca="true" t="shared" si="16" ref="AR11:AR25">IF(H11+N11+T11+Z11+AF11+AL11=0,"",H11+N11+T11+Z11+AF11+AL11)</f>
        <v>2</v>
      </c>
      <c r="AS11" s="189">
        <f aca="true" t="shared" si="17" ref="AS11:AS25">IF(D11+F11+J11+L11+P11+R11+V11+X11+AB11+AD11+AH11+AJ11=0,"",D11+F11+J11+L11+P11+R11+V11+X11+AB11+AD11+AH11+AJ11)</f>
        <v>2</v>
      </c>
      <c r="AT11" s="193" t="s">
        <v>66</v>
      </c>
      <c r="AU11" s="196" t="s">
        <v>67</v>
      </c>
      <c r="AV11" s="200" t="s">
        <v>156</v>
      </c>
      <c r="AW11" s="200" t="s">
        <v>157</v>
      </c>
    </row>
    <row r="12" spans="1:49" ht="15.75" customHeight="1">
      <c r="A12" s="218" t="s">
        <v>70</v>
      </c>
      <c r="B12" s="70" t="s">
        <v>17</v>
      </c>
      <c r="C12" s="71" t="s">
        <v>68</v>
      </c>
      <c r="D12" s="83">
        <v>1</v>
      </c>
      <c r="E12" s="73">
        <f t="shared" si="0"/>
        <v>15</v>
      </c>
      <c r="F12" s="83">
        <v>1</v>
      </c>
      <c r="G12" s="73">
        <f t="shared" si="1"/>
        <v>15</v>
      </c>
      <c r="H12" s="84">
        <v>2</v>
      </c>
      <c r="I12" s="75" t="s">
        <v>123</v>
      </c>
      <c r="J12" s="85"/>
      <c r="K12" s="73">
        <f t="shared" si="2"/>
      </c>
      <c r="L12" s="86"/>
      <c r="M12" s="73">
        <f t="shared" si="3"/>
      </c>
      <c r="N12" s="84"/>
      <c r="O12" s="77"/>
      <c r="P12" s="83"/>
      <c r="Q12" s="73">
        <f t="shared" si="4"/>
      </c>
      <c r="R12" s="83"/>
      <c r="S12" s="73">
        <f t="shared" si="5"/>
      </c>
      <c r="T12" s="84"/>
      <c r="U12" s="78"/>
      <c r="V12" s="85"/>
      <c r="W12" s="73">
        <f t="shared" si="6"/>
      </c>
      <c r="X12" s="83"/>
      <c r="Y12" s="73">
        <f t="shared" si="7"/>
      </c>
      <c r="Z12" s="84"/>
      <c r="AA12" s="79"/>
      <c r="AB12" s="85"/>
      <c r="AC12" s="73">
        <f t="shared" si="8"/>
      </c>
      <c r="AD12" s="86"/>
      <c r="AE12" s="73">
        <f t="shared" si="9"/>
      </c>
      <c r="AF12" s="84"/>
      <c r="AG12" s="77"/>
      <c r="AH12" s="83"/>
      <c r="AI12" s="73">
        <f t="shared" si="10"/>
      </c>
      <c r="AJ12" s="83"/>
      <c r="AK12" s="73">
        <f t="shared" si="11"/>
      </c>
      <c r="AL12" s="84"/>
      <c r="AM12" s="80"/>
      <c r="AN12" s="81">
        <f t="shared" si="12"/>
        <v>1</v>
      </c>
      <c r="AO12" s="73">
        <f t="shared" si="13"/>
        <v>15</v>
      </c>
      <c r="AP12" s="82">
        <f t="shared" si="14"/>
        <v>1</v>
      </c>
      <c r="AQ12" s="73">
        <f t="shared" si="15"/>
        <v>15</v>
      </c>
      <c r="AR12" s="82">
        <f t="shared" si="16"/>
        <v>2</v>
      </c>
      <c r="AS12" s="189">
        <f t="shared" si="17"/>
        <v>2</v>
      </c>
      <c r="AT12" s="193" t="s">
        <v>69</v>
      </c>
      <c r="AU12" s="193"/>
      <c r="AV12" s="200" t="s">
        <v>158</v>
      </c>
      <c r="AW12" s="200" t="s">
        <v>158</v>
      </c>
    </row>
    <row r="13" spans="1:49" ht="15.75" customHeight="1">
      <c r="A13" s="218" t="s">
        <v>153</v>
      </c>
      <c r="B13" s="70" t="s">
        <v>17</v>
      </c>
      <c r="C13" s="87" t="s">
        <v>154</v>
      </c>
      <c r="D13" s="83">
        <v>1</v>
      </c>
      <c r="E13" s="73">
        <f t="shared" si="0"/>
        <v>15</v>
      </c>
      <c r="F13" s="83">
        <v>1</v>
      </c>
      <c r="G13" s="73">
        <f t="shared" si="1"/>
        <v>15</v>
      </c>
      <c r="H13" s="84">
        <v>2</v>
      </c>
      <c r="I13" s="75" t="s">
        <v>123</v>
      </c>
      <c r="J13" s="85"/>
      <c r="K13" s="73">
        <f t="shared" si="2"/>
      </c>
      <c r="L13" s="86"/>
      <c r="M13" s="73">
        <f t="shared" si="3"/>
      </c>
      <c r="N13" s="84"/>
      <c r="O13" s="77"/>
      <c r="P13" s="83"/>
      <c r="Q13" s="73">
        <f t="shared" si="4"/>
      </c>
      <c r="R13" s="83"/>
      <c r="S13" s="73">
        <f t="shared" si="5"/>
      </c>
      <c r="T13" s="84"/>
      <c r="U13" s="78"/>
      <c r="V13" s="85"/>
      <c r="W13" s="73">
        <f t="shared" si="6"/>
      </c>
      <c r="X13" s="83"/>
      <c r="Y13" s="73">
        <f t="shared" si="7"/>
      </c>
      <c r="Z13" s="84"/>
      <c r="AA13" s="79"/>
      <c r="AB13" s="85"/>
      <c r="AC13" s="73">
        <f t="shared" si="8"/>
      </c>
      <c r="AD13" s="86"/>
      <c r="AE13" s="73">
        <f t="shared" si="9"/>
      </c>
      <c r="AF13" s="84"/>
      <c r="AG13" s="77"/>
      <c r="AH13" s="83"/>
      <c r="AI13" s="73">
        <f t="shared" si="10"/>
      </c>
      <c r="AJ13" s="83"/>
      <c r="AK13" s="73">
        <f t="shared" si="11"/>
      </c>
      <c r="AL13" s="84"/>
      <c r="AM13" s="80"/>
      <c r="AN13" s="81">
        <f t="shared" si="12"/>
        <v>1</v>
      </c>
      <c r="AO13" s="73">
        <f t="shared" si="13"/>
        <v>15</v>
      </c>
      <c r="AP13" s="82">
        <f t="shared" si="14"/>
        <v>1</v>
      </c>
      <c r="AQ13" s="73">
        <f t="shared" si="15"/>
        <v>15</v>
      </c>
      <c r="AR13" s="82">
        <f t="shared" si="16"/>
        <v>2</v>
      </c>
      <c r="AS13" s="189">
        <f t="shared" si="17"/>
        <v>2</v>
      </c>
      <c r="AT13" s="193" t="s">
        <v>71</v>
      </c>
      <c r="AU13" s="193"/>
      <c r="AV13" s="200" t="s">
        <v>159</v>
      </c>
      <c r="AW13" s="200" t="s">
        <v>159</v>
      </c>
    </row>
    <row r="14" spans="1:49" s="47" customFormat="1" ht="15.75" customHeight="1">
      <c r="A14" s="218"/>
      <c r="B14" s="89"/>
      <c r="C14" s="64" t="s">
        <v>55</v>
      </c>
      <c r="D14" s="90"/>
      <c r="E14" s="91"/>
      <c r="F14" s="90"/>
      <c r="G14" s="91"/>
      <c r="H14" s="92"/>
      <c r="I14" s="75"/>
      <c r="J14" s="93"/>
      <c r="K14" s="91"/>
      <c r="L14" s="94"/>
      <c r="M14" s="91"/>
      <c r="N14" s="92"/>
      <c r="O14" s="77"/>
      <c r="P14" s="90"/>
      <c r="Q14" s="91"/>
      <c r="R14" s="90"/>
      <c r="S14" s="91"/>
      <c r="T14" s="92"/>
      <c r="U14" s="78"/>
      <c r="V14" s="93"/>
      <c r="W14" s="91"/>
      <c r="X14" s="90"/>
      <c r="Y14" s="91"/>
      <c r="Z14" s="92"/>
      <c r="AA14" s="79"/>
      <c r="AB14" s="93"/>
      <c r="AC14" s="91"/>
      <c r="AD14" s="94"/>
      <c r="AE14" s="91"/>
      <c r="AF14" s="92"/>
      <c r="AG14" s="77"/>
      <c r="AH14" s="90"/>
      <c r="AI14" s="91"/>
      <c r="AJ14" s="90"/>
      <c r="AK14" s="91"/>
      <c r="AL14" s="92"/>
      <c r="AM14" s="80"/>
      <c r="AN14" s="95"/>
      <c r="AO14" s="91"/>
      <c r="AP14" s="96"/>
      <c r="AQ14" s="91"/>
      <c r="AR14" s="96"/>
      <c r="AS14" s="190"/>
      <c r="AT14" s="197"/>
      <c r="AU14" s="197"/>
      <c r="AV14" s="251"/>
      <c r="AW14" s="251"/>
    </row>
    <row r="15" spans="1:49" ht="15.75" customHeight="1">
      <c r="A15" s="218" t="s">
        <v>118</v>
      </c>
      <c r="B15" s="70" t="s">
        <v>17</v>
      </c>
      <c r="C15" s="97" t="s">
        <v>124</v>
      </c>
      <c r="D15" s="83">
        <v>1</v>
      </c>
      <c r="E15" s="73">
        <f t="shared" si="0"/>
        <v>15</v>
      </c>
      <c r="F15" s="83">
        <v>1</v>
      </c>
      <c r="G15" s="73">
        <f t="shared" si="1"/>
        <v>15</v>
      </c>
      <c r="H15" s="84">
        <v>2</v>
      </c>
      <c r="I15" s="75" t="s">
        <v>53</v>
      </c>
      <c r="J15" s="85"/>
      <c r="K15" s="73">
        <f t="shared" si="2"/>
      </c>
      <c r="L15" s="86"/>
      <c r="M15" s="73">
        <f t="shared" si="3"/>
      </c>
      <c r="N15" s="84"/>
      <c r="O15" s="77"/>
      <c r="P15" s="83"/>
      <c r="Q15" s="73">
        <f t="shared" si="4"/>
      </c>
      <c r="R15" s="83"/>
      <c r="S15" s="73">
        <f t="shared" si="5"/>
      </c>
      <c r="T15" s="84"/>
      <c r="U15" s="78"/>
      <c r="V15" s="85"/>
      <c r="W15" s="73">
        <f t="shared" si="6"/>
      </c>
      <c r="X15" s="83"/>
      <c r="Y15" s="73">
        <f t="shared" si="7"/>
      </c>
      <c r="Z15" s="84"/>
      <c r="AA15" s="79"/>
      <c r="AB15" s="85"/>
      <c r="AC15" s="73">
        <f t="shared" si="8"/>
      </c>
      <c r="AD15" s="86"/>
      <c r="AE15" s="73">
        <f t="shared" si="9"/>
      </c>
      <c r="AF15" s="84"/>
      <c r="AG15" s="77"/>
      <c r="AH15" s="83"/>
      <c r="AI15" s="73">
        <f t="shared" si="10"/>
      </c>
      <c r="AJ15" s="83"/>
      <c r="AK15" s="73">
        <f t="shared" si="11"/>
      </c>
      <c r="AL15" s="84"/>
      <c r="AM15" s="80"/>
      <c r="AN15" s="81">
        <f t="shared" si="12"/>
        <v>1</v>
      </c>
      <c r="AO15" s="73">
        <f t="shared" si="13"/>
        <v>15</v>
      </c>
      <c r="AP15" s="82">
        <f t="shared" si="14"/>
        <v>1</v>
      </c>
      <c r="AQ15" s="73">
        <f t="shared" si="15"/>
        <v>15</v>
      </c>
      <c r="AR15" s="82">
        <f t="shared" si="16"/>
        <v>2</v>
      </c>
      <c r="AS15" s="189">
        <f t="shared" si="17"/>
        <v>2</v>
      </c>
      <c r="AT15" s="193" t="s">
        <v>72</v>
      </c>
      <c r="AU15" s="193"/>
      <c r="AV15" s="281" t="s">
        <v>177</v>
      </c>
      <c r="AW15" s="200" t="s">
        <v>177</v>
      </c>
    </row>
    <row r="16" spans="1:49" ht="15.75" customHeight="1">
      <c r="A16" s="218" t="s">
        <v>117</v>
      </c>
      <c r="B16" s="70" t="s">
        <v>17</v>
      </c>
      <c r="C16" s="97" t="s">
        <v>142</v>
      </c>
      <c r="D16" s="83">
        <v>1</v>
      </c>
      <c r="E16" s="73">
        <f t="shared" si="0"/>
        <v>15</v>
      </c>
      <c r="F16" s="83">
        <v>1</v>
      </c>
      <c r="G16" s="73">
        <f t="shared" si="1"/>
        <v>15</v>
      </c>
      <c r="H16" s="84">
        <v>2</v>
      </c>
      <c r="I16" s="75" t="s">
        <v>53</v>
      </c>
      <c r="J16" s="85"/>
      <c r="K16" s="73">
        <f t="shared" si="2"/>
      </c>
      <c r="L16" s="86"/>
      <c r="M16" s="73">
        <f t="shared" si="3"/>
      </c>
      <c r="N16" s="84"/>
      <c r="O16" s="77"/>
      <c r="P16" s="83"/>
      <c r="Q16" s="73">
        <f t="shared" si="4"/>
      </c>
      <c r="R16" s="83"/>
      <c r="S16" s="73">
        <f t="shared" si="5"/>
      </c>
      <c r="T16" s="84"/>
      <c r="U16" s="78"/>
      <c r="V16" s="85"/>
      <c r="W16" s="73">
        <f t="shared" si="6"/>
      </c>
      <c r="X16" s="83"/>
      <c r="Y16" s="73">
        <f t="shared" si="7"/>
      </c>
      <c r="Z16" s="84"/>
      <c r="AA16" s="79"/>
      <c r="AB16" s="85"/>
      <c r="AC16" s="73">
        <f t="shared" si="8"/>
      </c>
      <c r="AD16" s="86"/>
      <c r="AE16" s="73">
        <f t="shared" si="9"/>
      </c>
      <c r="AF16" s="84"/>
      <c r="AG16" s="77"/>
      <c r="AH16" s="83"/>
      <c r="AI16" s="73">
        <f t="shared" si="10"/>
      </c>
      <c r="AJ16" s="83"/>
      <c r="AK16" s="73">
        <f t="shared" si="11"/>
      </c>
      <c r="AL16" s="84"/>
      <c r="AM16" s="80"/>
      <c r="AN16" s="81">
        <f t="shared" si="12"/>
        <v>1</v>
      </c>
      <c r="AO16" s="73">
        <f t="shared" si="13"/>
        <v>15</v>
      </c>
      <c r="AP16" s="82">
        <f t="shared" si="14"/>
        <v>1</v>
      </c>
      <c r="AQ16" s="73">
        <f t="shared" si="15"/>
        <v>15</v>
      </c>
      <c r="AR16" s="82">
        <f t="shared" si="16"/>
        <v>2</v>
      </c>
      <c r="AS16" s="189">
        <f t="shared" si="17"/>
        <v>2</v>
      </c>
      <c r="AT16" s="193" t="s">
        <v>73</v>
      </c>
      <c r="AU16" s="193"/>
      <c r="AV16" s="272" t="s">
        <v>160</v>
      </c>
      <c r="AW16" s="200" t="s">
        <v>161</v>
      </c>
    </row>
    <row r="17" spans="1:49" ht="15.75" customHeight="1">
      <c r="A17" s="218" t="s">
        <v>143</v>
      </c>
      <c r="B17" s="70" t="s">
        <v>17</v>
      </c>
      <c r="C17" s="98" t="s">
        <v>127</v>
      </c>
      <c r="D17" s="83">
        <v>1</v>
      </c>
      <c r="E17" s="73">
        <f t="shared" si="0"/>
        <v>15</v>
      </c>
      <c r="F17" s="83">
        <v>1</v>
      </c>
      <c r="G17" s="73">
        <f t="shared" si="1"/>
        <v>15</v>
      </c>
      <c r="H17" s="84">
        <v>2</v>
      </c>
      <c r="I17" s="75" t="s">
        <v>53</v>
      </c>
      <c r="J17" s="85"/>
      <c r="K17" s="73">
        <f t="shared" si="2"/>
      </c>
      <c r="L17" s="86"/>
      <c r="M17" s="73">
        <f t="shared" si="3"/>
      </c>
      <c r="N17" s="84"/>
      <c r="O17" s="99"/>
      <c r="P17" s="83"/>
      <c r="Q17" s="73">
        <f t="shared" si="4"/>
      </c>
      <c r="R17" s="83"/>
      <c r="S17" s="73">
        <f t="shared" si="5"/>
      </c>
      <c r="T17" s="84"/>
      <c r="U17" s="100"/>
      <c r="V17" s="85"/>
      <c r="W17" s="73">
        <f t="shared" si="6"/>
      </c>
      <c r="X17" s="83"/>
      <c r="Y17" s="73">
        <f t="shared" si="7"/>
      </c>
      <c r="Z17" s="84"/>
      <c r="AA17" s="101"/>
      <c r="AB17" s="85"/>
      <c r="AC17" s="73">
        <f t="shared" si="8"/>
      </c>
      <c r="AD17" s="86"/>
      <c r="AE17" s="73">
        <f t="shared" si="9"/>
      </c>
      <c r="AF17" s="84"/>
      <c r="AG17" s="99"/>
      <c r="AH17" s="83"/>
      <c r="AI17" s="73">
        <f t="shared" si="10"/>
      </c>
      <c r="AJ17" s="83"/>
      <c r="AK17" s="73">
        <f t="shared" si="11"/>
      </c>
      <c r="AL17" s="84"/>
      <c r="AM17" s="99"/>
      <c r="AN17" s="81">
        <f t="shared" si="12"/>
        <v>1</v>
      </c>
      <c r="AO17" s="73">
        <f t="shared" si="13"/>
        <v>15</v>
      </c>
      <c r="AP17" s="82">
        <f t="shared" si="14"/>
        <v>1</v>
      </c>
      <c r="AQ17" s="73">
        <f t="shared" si="15"/>
        <v>15</v>
      </c>
      <c r="AR17" s="82">
        <f t="shared" si="16"/>
        <v>2</v>
      </c>
      <c r="AS17" s="189">
        <f t="shared" si="17"/>
        <v>2</v>
      </c>
      <c r="AT17" s="193" t="s">
        <v>74</v>
      </c>
      <c r="AU17" s="193"/>
      <c r="AV17" s="290" t="s">
        <v>227</v>
      </c>
      <c r="AW17" s="290" t="s">
        <v>227</v>
      </c>
    </row>
    <row r="18" spans="1:49" ht="15.75" customHeight="1">
      <c r="A18" s="218" t="s">
        <v>116</v>
      </c>
      <c r="B18" s="70" t="s">
        <v>17</v>
      </c>
      <c r="C18" s="97" t="s">
        <v>76</v>
      </c>
      <c r="D18" s="83">
        <v>1</v>
      </c>
      <c r="E18" s="73">
        <f t="shared" si="0"/>
        <v>15</v>
      </c>
      <c r="F18" s="83">
        <v>1</v>
      </c>
      <c r="G18" s="73">
        <f t="shared" si="1"/>
        <v>15</v>
      </c>
      <c r="H18" s="84">
        <v>2</v>
      </c>
      <c r="I18" s="75" t="s">
        <v>53</v>
      </c>
      <c r="J18" s="85"/>
      <c r="K18" s="73">
        <f t="shared" si="2"/>
      </c>
      <c r="L18" s="86"/>
      <c r="M18" s="73">
        <f t="shared" si="3"/>
      </c>
      <c r="N18" s="84"/>
      <c r="O18" s="99"/>
      <c r="P18" s="83"/>
      <c r="Q18" s="73">
        <f t="shared" si="4"/>
      </c>
      <c r="R18" s="83"/>
      <c r="S18" s="73">
        <f t="shared" si="5"/>
      </c>
      <c r="T18" s="84"/>
      <c r="U18" s="100"/>
      <c r="V18" s="85"/>
      <c r="W18" s="73">
        <f t="shared" si="6"/>
      </c>
      <c r="X18" s="83"/>
      <c r="Y18" s="73">
        <f t="shared" si="7"/>
      </c>
      <c r="Z18" s="84"/>
      <c r="AA18" s="101"/>
      <c r="AB18" s="85"/>
      <c r="AC18" s="73">
        <f t="shared" si="8"/>
      </c>
      <c r="AD18" s="86"/>
      <c r="AE18" s="73">
        <f t="shared" si="9"/>
      </c>
      <c r="AF18" s="84"/>
      <c r="AG18" s="99"/>
      <c r="AH18" s="83"/>
      <c r="AI18" s="73">
        <f t="shared" si="10"/>
      </c>
      <c r="AJ18" s="83"/>
      <c r="AK18" s="73">
        <f t="shared" si="11"/>
      </c>
      <c r="AL18" s="84"/>
      <c r="AM18" s="99"/>
      <c r="AN18" s="81">
        <f t="shared" si="12"/>
        <v>1</v>
      </c>
      <c r="AO18" s="73">
        <f t="shared" si="13"/>
        <v>15</v>
      </c>
      <c r="AP18" s="82">
        <f t="shared" si="14"/>
        <v>1</v>
      </c>
      <c r="AQ18" s="73">
        <f t="shared" si="15"/>
        <v>15</v>
      </c>
      <c r="AR18" s="82">
        <f t="shared" si="16"/>
        <v>2</v>
      </c>
      <c r="AS18" s="189">
        <f t="shared" si="17"/>
        <v>2</v>
      </c>
      <c r="AT18" s="193" t="s">
        <v>75</v>
      </c>
      <c r="AU18" s="193"/>
      <c r="AV18" s="281" t="s">
        <v>229</v>
      </c>
      <c r="AW18" s="281" t="s">
        <v>229</v>
      </c>
    </row>
    <row r="19" spans="1:49" ht="14.25" customHeight="1">
      <c r="A19" s="218" t="s">
        <v>114</v>
      </c>
      <c r="B19" s="70" t="s">
        <v>17</v>
      </c>
      <c r="C19" s="97" t="s">
        <v>115</v>
      </c>
      <c r="D19" s="83">
        <v>1</v>
      </c>
      <c r="E19" s="73">
        <f>IF(D19*15=0,"",D19*15)</f>
        <v>15</v>
      </c>
      <c r="F19" s="83">
        <v>1</v>
      </c>
      <c r="G19" s="73">
        <f>IF(F19*15=0,"",F19*15)</f>
        <v>15</v>
      </c>
      <c r="H19" s="84">
        <v>2</v>
      </c>
      <c r="I19" s="75" t="s">
        <v>53</v>
      </c>
      <c r="J19" s="85"/>
      <c r="K19" s="73">
        <f>IF(J19*15=0,"",J19*15)</f>
      </c>
      <c r="L19" s="86"/>
      <c r="M19" s="73">
        <f>IF(L19*15=0,"",L19*15)</f>
      </c>
      <c r="N19" s="84"/>
      <c r="O19" s="99"/>
      <c r="P19" s="83"/>
      <c r="Q19" s="73">
        <f>IF(P19*15=0,"",P19*15)</f>
      </c>
      <c r="R19" s="83"/>
      <c r="S19" s="73">
        <f>IF(R19*15=0,"",R19*15)</f>
      </c>
      <c r="T19" s="84"/>
      <c r="U19" s="100"/>
      <c r="V19" s="85"/>
      <c r="W19" s="73">
        <f>IF(V19*15=0,"",V19*15)</f>
      </c>
      <c r="X19" s="83"/>
      <c r="Y19" s="73">
        <f>IF(X19*15=0,"",X19*15)</f>
      </c>
      <c r="Z19" s="84"/>
      <c r="AA19" s="101"/>
      <c r="AB19" s="85"/>
      <c r="AC19" s="73">
        <f>IF(AB19*15=0,"",AB19*15)</f>
      </c>
      <c r="AD19" s="86"/>
      <c r="AE19" s="73">
        <f>IF(AD19*15=0,"",AD19*15)</f>
      </c>
      <c r="AF19" s="84"/>
      <c r="AG19" s="99"/>
      <c r="AH19" s="83"/>
      <c r="AI19" s="73">
        <f>IF(AH19*15=0,"",AH19*15)</f>
      </c>
      <c r="AJ19" s="83"/>
      <c r="AK19" s="73">
        <f>IF(AJ19*15=0,"",AJ19*15)</f>
      </c>
      <c r="AL19" s="84"/>
      <c r="AM19" s="99"/>
      <c r="AN19" s="81">
        <f>IF(D19+J19+P19+V19+AB19+AH19=0,"",D19+J19+P19+V19+AB19+AH19)</f>
        <v>1</v>
      </c>
      <c r="AO19" s="73">
        <f>IF((D19+J19+P19+V19+AB19+AH19)*15=0,"",(D19+J19+P19+V19+AB19+AH19)*15)</f>
        <v>15</v>
      </c>
      <c r="AP19" s="82">
        <f>IF(F19+L19+R19+X19+AD19+AJ19=0,"",F19+L19+R19+X19+AD19+AJ19)</f>
        <v>1</v>
      </c>
      <c r="AQ19" s="73">
        <f>IF((F19+L19+R19+X19+AD19+AJ19)*15=0,"",(F19+L19+R19+X19+AD19+AJ19)*15)</f>
        <v>15</v>
      </c>
      <c r="AR19" s="82">
        <f>IF(H19+N19+T19+Z19+AF19+AL19=0,"",H19+N19+T19+Z19+AF19+AL19)</f>
        <v>2</v>
      </c>
      <c r="AS19" s="189">
        <f>IF(D19+F19+J19+L19+P19+R19+V19+X19+AB19+AD19+AH19+AJ19=0,"",D19+F19+J19+L19+P19+R19+V19+X19+AB19+AD19+AH19+AJ19)</f>
        <v>2</v>
      </c>
      <c r="AT19" s="193" t="s">
        <v>77</v>
      </c>
      <c r="AU19" s="193"/>
      <c r="AV19" s="281" t="s">
        <v>231</v>
      </c>
      <c r="AW19" s="200" t="s">
        <v>230</v>
      </c>
    </row>
    <row r="20" spans="1:49" ht="15.75" customHeight="1">
      <c r="A20" s="218" t="s">
        <v>128</v>
      </c>
      <c r="B20" s="70" t="s">
        <v>17</v>
      </c>
      <c r="C20" s="97" t="s">
        <v>144</v>
      </c>
      <c r="D20" s="83">
        <v>1</v>
      </c>
      <c r="E20" s="73">
        <f>IF(D20*15=0,"",D20*15)</f>
        <v>15</v>
      </c>
      <c r="F20" s="83">
        <v>1</v>
      </c>
      <c r="G20" s="73">
        <f>IF(F20*15=0,"",F20*15)</f>
        <v>15</v>
      </c>
      <c r="H20" s="84">
        <v>2</v>
      </c>
      <c r="I20" s="75" t="s">
        <v>17</v>
      </c>
      <c r="J20" s="85"/>
      <c r="K20" s="73">
        <f>IF(J20*15=0,"",J20*15)</f>
      </c>
      <c r="L20" s="86"/>
      <c r="M20" s="73">
        <f>IF(L20*15=0,"",L20*15)</f>
      </c>
      <c r="N20" s="84"/>
      <c r="O20" s="77"/>
      <c r="P20" s="83"/>
      <c r="Q20" s="73">
        <f>IF(P20*15=0,"",P20*15)</f>
      </c>
      <c r="R20" s="83"/>
      <c r="S20" s="73">
        <f>IF(R20*15=0,"",R20*15)</f>
      </c>
      <c r="T20" s="84"/>
      <c r="U20" s="78"/>
      <c r="V20" s="85"/>
      <c r="W20" s="73">
        <f>IF(V20*15=0,"",V20*15)</f>
      </c>
      <c r="X20" s="83"/>
      <c r="Y20" s="73">
        <f>IF(X20*15=0,"",X20*15)</f>
      </c>
      <c r="Z20" s="84"/>
      <c r="AA20" s="79"/>
      <c r="AB20" s="85"/>
      <c r="AC20" s="73">
        <f>IF(AB20*15=0,"",AB20*15)</f>
      </c>
      <c r="AD20" s="86"/>
      <c r="AE20" s="73">
        <f>IF(AD20*15=0,"",AD20*15)</f>
      </c>
      <c r="AF20" s="84"/>
      <c r="AG20" s="77"/>
      <c r="AH20" s="83"/>
      <c r="AI20" s="73">
        <f>IF(AH20*15=0,"",AH20*15)</f>
      </c>
      <c r="AJ20" s="83"/>
      <c r="AK20" s="73">
        <f>IF(AJ20*15=0,"",AJ20*15)</f>
      </c>
      <c r="AL20" s="84"/>
      <c r="AM20" s="77"/>
      <c r="AN20" s="81">
        <f>IF(D20+J20+P20+V20+AB20+AH20=0,"",D20+J20+P20+V20+AB20+AH20)</f>
        <v>1</v>
      </c>
      <c r="AO20" s="73">
        <f>IF((D20+J20+P20+V20+AB20+AH20)*15=0,"",(D20+J20+P20+V20+AB20+AH20)*15)</f>
        <v>15</v>
      </c>
      <c r="AP20" s="82">
        <f>IF(F20+L20+R20+X20+AD20+AJ20=0,"",F20+L20+R20+X20+AD20+AJ20)</f>
        <v>1</v>
      </c>
      <c r="AQ20" s="73">
        <f>IF((F20+L20+R20+X20+AD20+AJ20)*15=0,"",(F20+L20+R20+X20+AD20+AJ20)*15)</f>
        <v>15</v>
      </c>
      <c r="AR20" s="82">
        <f>IF(H20+N20+T20+Z20+AF20+AL20=0,"",H20+N20+T20+Z20+AF20+AL20)</f>
        <v>2</v>
      </c>
      <c r="AS20" s="189">
        <f>IF(D20+F20+J20+L20+P20+R20+V20+X20+AB20+AD20+AH20+AJ20=0,"",D20+F20+J20+L20+P20+R20+V20+X20+AB20+AD20+AH20+AJ20)</f>
        <v>2</v>
      </c>
      <c r="AT20" s="193" t="s">
        <v>80</v>
      </c>
      <c r="AU20" s="193"/>
      <c r="AV20" s="200" t="s">
        <v>163</v>
      </c>
      <c r="AW20" s="200" t="s">
        <v>163</v>
      </c>
    </row>
    <row r="21" spans="1:49" ht="15.75" customHeight="1">
      <c r="A21" s="274" t="s">
        <v>212</v>
      </c>
      <c r="B21" s="70" t="s">
        <v>17</v>
      </c>
      <c r="C21" s="97" t="s">
        <v>185</v>
      </c>
      <c r="D21" s="83">
        <v>1</v>
      </c>
      <c r="E21" s="73">
        <f t="shared" si="0"/>
        <v>15</v>
      </c>
      <c r="F21" s="83">
        <v>1</v>
      </c>
      <c r="G21" s="73">
        <f t="shared" si="1"/>
        <v>15</v>
      </c>
      <c r="H21" s="84">
        <v>2</v>
      </c>
      <c r="I21" s="75" t="s">
        <v>17</v>
      </c>
      <c r="J21" s="85"/>
      <c r="K21" s="73">
        <f t="shared" si="2"/>
      </c>
      <c r="L21" s="86"/>
      <c r="M21" s="73">
        <f t="shared" si="3"/>
      </c>
      <c r="N21" s="84"/>
      <c r="O21" s="99"/>
      <c r="P21" s="83"/>
      <c r="Q21" s="73">
        <f t="shared" si="4"/>
      </c>
      <c r="R21" s="83"/>
      <c r="S21" s="73">
        <f t="shared" si="5"/>
      </c>
      <c r="T21" s="84"/>
      <c r="U21" s="100"/>
      <c r="V21" s="85"/>
      <c r="W21" s="73">
        <f t="shared" si="6"/>
      </c>
      <c r="X21" s="83"/>
      <c r="Y21" s="73">
        <f t="shared" si="7"/>
      </c>
      <c r="Z21" s="84"/>
      <c r="AA21" s="101"/>
      <c r="AB21" s="85"/>
      <c r="AC21" s="73">
        <f t="shared" si="8"/>
      </c>
      <c r="AD21" s="86"/>
      <c r="AE21" s="73">
        <f t="shared" si="9"/>
      </c>
      <c r="AF21" s="84"/>
      <c r="AG21" s="99"/>
      <c r="AH21" s="83"/>
      <c r="AI21" s="73">
        <f t="shared" si="10"/>
      </c>
      <c r="AJ21" s="83"/>
      <c r="AK21" s="73">
        <f t="shared" si="11"/>
      </c>
      <c r="AL21" s="84"/>
      <c r="AM21" s="99"/>
      <c r="AN21" s="81">
        <f t="shared" si="12"/>
        <v>1</v>
      </c>
      <c r="AO21" s="73">
        <f t="shared" si="13"/>
        <v>15</v>
      </c>
      <c r="AP21" s="82">
        <f t="shared" si="14"/>
        <v>1</v>
      </c>
      <c r="AQ21" s="73">
        <f t="shared" si="15"/>
        <v>15</v>
      </c>
      <c r="AR21" s="82">
        <f t="shared" si="16"/>
        <v>2</v>
      </c>
      <c r="AS21" s="189">
        <f t="shared" si="17"/>
        <v>2</v>
      </c>
      <c r="AT21" s="193" t="s">
        <v>78</v>
      </c>
      <c r="AU21" s="193"/>
      <c r="AV21" s="200" t="s">
        <v>164</v>
      </c>
      <c r="AW21" s="200" t="s">
        <v>165</v>
      </c>
    </row>
    <row r="22" spans="1:49" ht="15.75" customHeight="1">
      <c r="A22" s="274" t="s">
        <v>210</v>
      </c>
      <c r="B22" s="70" t="s">
        <v>17</v>
      </c>
      <c r="C22" s="97" t="s">
        <v>211</v>
      </c>
      <c r="D22" s="83">
        <v>1</v>
      </c>
      <c r="E22" s="73">
        <f t="shared" si="0"/>
        <v>15</v>
      </c>
      <c r="F22" s="83">
        <v>1</v>
      </c>
      <c r="G22" s="73">
        <f t="shared" si="1"/>
        <v>15</v>
      </c>
      <c r="H22" s="84">
        <v>2</v>
      </c>
      <c r="I22" s="75" t="s">
        <v>145</v>
      </c>
      <c r="J22" s="85"/>
      <c r="K22" s="73">
        <f t="shared" si="2"/>
      </c>
      <c r="L22" s="86"/>
      <c r="M22" s="73">
        <f t="shared" si="3"/>
      </c>
      <c r="N22" s="84"/>
      <c r="O22" s="99"/>
      <c r="P22" s="83"/>
      <c r="Q22" s="73">
        <f t="shared" si="4"/>
      </c>
      <c r="R22" s="83"/>
      <c r="S22" s="73">
        <f t="shared" si="5"/>
      </c>
      <c r="T22" s="84"/>
      <c r="U22" s="100"/>
      <c r="V22" s="85"/>
      <c r="W22" s="73">
        <f t="shared" si="6"/>
      </c>
      <c r="X22" s="83"/>
      <c r="Y22" s="73">
        <f t="shared" si="7"/>
      </c>
      <c r="Z22" s="84"/>
      <c r="AA22" s="101"/>
      <c r="AB22" s="85"/>
      <c r="AC22" s="73">
        <f t="shared" si="8"/>
      </c>
      <c r="AD22" s="86"/>
      <c r="AE22" s="73">
        <f t="shared" si="9"/>
      </c>
      <c r="AF22" s="84"/>
      <c r="AG22" s="99"/>
      <c r="AH22" s="83"/>
      <c r="AI22" s="73">
        <f t="shared" si="10"/>
      </c>
      <c r="AJ22" s="83"/>
      <c r="AK22" s="73">
        <f t="shared" si="11"/>
      </c>
      <c r="AL22" s="84"/>
      <c r="AM22" s="99"/>
      <c r="AN22" s="81">
        <f t="shared" si="12"/>
        <v>1</v>
      </c>
      <c r="AO22" s="73">
        <f t="shared" si="13"/>
        <v>15</v>
      </c>
      <c r="AP22" s="82">
        <f t="shared" si="14"/>
        <v>1</v>
      </c>
      <c r="AQ22" s="73">
        <f t="shared" si="15"/>
        <v>15</v>
      </c>
      <c r="AR22" s="82">
        <f t="shared" si="16"/>
        <v>2</v>
      </c>
      <c r="AS22" s="189">
        <f t="shared" si="17"/>
        <v>2</v>
      </c>
      <c r="AT22" s="193" t="s">
        <v>79</v>
      </c>
      <c r="AU22" s="193"/>
      <c r="AV22" s="200" t="s">
        <v>166</v>
      </c>
      <c r="AW22" s="200" t="s">
        <v>166</v>
      </c>
    </row>
    <row r="23" spans="1:49" ht="15.75" customHeight="1">
      <c r="A23" s="218" t="s">
        <v>112</v>
      </c>
      <c r="B23" s="70" t="s">
        <v>17</v>
      </c>
      <c r="C23" s="97" t="s">
        <v>83</v>
      </c>
      <c r="D23" s="83">
        <v>1</v>
      </c>
      <c r="E23" s="73">
        <f t="shared" si="0"/>
        <v>15</v>
      </c>
      <c r="F23" s="83">
        <v>1</v>
      </c>
      <c r="G23" s="73">
        <f t="shared" si="1"/>
        <v>15</v>
      </c>
      <c r="H23" s="84">
        <v>2</v>
      </c>
      <c r="I23" s="75" t="s">
        <v>17</v>
      </c>
      <c r="J23" s="85"/>
      <c r="K23" s="73">
        <f t="shared" si="2"/>
      </c>
      <c r="L23" s="86"/>
      <c r="M23" s="73">
        <f t="shared" si="3"/>
      </c>
      <c r="N23" s="84"/>
      <c r="O23" s="99"/>
      <c r="P23" s="83"/>
      <c r="Q23" s="73">
        <f t="shared" si="4"/>
      </c>
      <c r="R23" s="83"/>
      <c r="S23" s="73">
        <f t="shared" si="5"/>
      </c>
      <c r="T23" s="84"/>
      <c r="U23" s="100"/>
      <c r="V23" s="85"/>
      <c r="W23" s="73">
        <f t="shared" si="6"/>
      </c>
      <c r="X23" s="83"/>
      <c r="Y23" s="73">
        <f t="shared" si="7"/>
      </c>
      <c r="Z23" s="84"/>
      <c r="AA23" s="101"/>
      <c r="AB23" s="85"/>
      <c r="AC23" s="73">
        <f t="shared" si="8"/>
      </c>
      <c r="AD23" s="86"/>
      <c r="AE23" s="73">
        <f t="shared" si="9"/>
      </c>
      <c r="AF23" s="84"/>
      <c r="AG23" s="99"/>
      <c r="AH23" s="83"/>
      <c r="AI23" s="73">
        <f t="shared" si="10"/>
      </c>
      <c r="AJ23" s="83"/>
      <c r="AK23" s="73">
        <f t="shared" si="11"/>
      </c>
      <c r="AL23" s="84"/>
      <c r="AM23" s="99"/>
      <c r="AN23" s="81">
        <f t="shared" si="12"/>
        <v>1</v>
      </c>
      <c r="AO23" s="73">
        <f t="shared" si="13"/>
        <v>15</v>
      </c>
      <c r="AP23" s="82">
        <f t="shared" si="14"/>
        <v>1</v>
      </c>
      <c r="AQ23" s="73">
        <f t="shared" si="15"/>
        <v>15</v>
      </c>
      <c r="AR23" s="82">
        <f t="shared" si="16"/>
        <v>2</v>
      </c>
      <c r="AS23" s="189">
        <f t="shared" si="17"/>
        <v>2</v>
      </c>
      <c r="AT23" s="193" t="s">
        <v>84</v>
      </c>
      <c r="AU23" s="193"/>
      <c r="AV23" s="200" t="s">
        <v>167</v>
      </c>
      <c r="AW23" s="200" t="s">
        <v>168</v>
      </c>
    </row>
    <row r="24" spans="1:49" ht="15.75" customHeight="1">
      <c r="A24" s="218" t="s">
        <v>126</v>
      </c>
      <c r="B24" s="70" t="s">
        <v>17</v>
      </c>
      <c r="C24" s="97" t="s">
        <v>125</v>
      </c>
      <c r="D24" s="83">
        <v>1</v>
      </c>
      <c r="E24" s="73">
        <f t="shared" si="0"/>
        <v>15</v>
      </c>
      <c r="F24" s="83">
        <v>1</v>
      </c>
      <c r="G24" s="73">
        <f t="shared" si="1"/>
        <v>15</v>
      </c>
      <c r="H24" s="84">
        <v>2</v>
      </c>
      <c r="I24" s="75" t="s">
        <v>17</v>
      </c>
      <c r="J24" s="85"/>
      <c r="K24" s="73">
        <f t="shared" si="2"/>
      </c>
      <c r="L24" s="86"/>
      <c r="M24" s="73">
        <f t="shared" si="3"/>
      </c>
      <c r="N24" s="84"/>
      <c r="O24" s="102"/>
      <c r="P24" s="83"/>
      <c r="Q24" s="73">
        <f t="shared" si="4"/>
      </c>
      <c r="R24" s="83"/>
      <c r="S24" s="73">
        <f t="shared" si="5"/>
      </c>
      <c r="T24" s="84"/>
      <c r="U24" s="103"/>
      <c r="V24" s="85"/>
      <c r="W24" s="73">
        <f t="shared" si="6"/>
      </c>
      <c r="X24" s="83"/>
      <c r="Y24" s="73">
        <f t="shared" si="7"/>
      </c>
      <c r="Z24" s="84"/>
      <c r="AA24" s="104"/>
      <c r="AB24" s="85"/>
      <c r="AC24" s="73">
        <f t="shared" si="8"/>
      </c>
      <c r="AD24" s="86"/>
      <c r="AE24" s="73">
        <f t="shared" si="9"/>
      </c>
      <c r="AF24" s="84"/>
      <c r="AG24" s="102"/>
      <c r="AH24" s="83"/>
      <c r="AI24" s="73">
        <f t="shared" si="10"/>
      </c>
      <c r="AJ24" s="83"/>
      <c r="AK24" s="73">
        <f t="shared" si="11"/>
      </c>
      <c r="AL24" s="84"/>
      <c r="AM24" s="102"/>
      <c r="AN24" s="81">
        <f t="shared" si="12"/>
        <v>1</v>
      </c>
      <c r="AO24" s="73">
        <f t="shared" si="13"/>
        <v>15</v>
      </c>
      <c r="AP24" s="82">
        <f t="shared" si="14"/>
        <v>1</v>
      </c>
      <c r="AQ24" s="73">
        <f t="shared" si="15"/>
        <v>15</v>
      </c>
      <c r="AR24" s="82">
        <f t="shared" si="16"/>
        <v>2</v>
      </c>
      <c r="AS24" s="189">
        <f t="shared" si="17"/>
        <v>2</v>
      </c>
      <c r="AT24" s="193" t="s">
        <v>85</v>
      </c>
      <c r="AU24" s="193"/>
      <c r="AV24" s="200" t="s">
        <v>164</v>
      </c>
      <c r="AW24" s="200" t="s">
        <v>164</v>
      </c>
    </row>
    <row r="25" spans="1:49" ht="15.75" customHeight="1">
      <c r="A25" s="274" t="s">
        <v>205</v>
      </c>
      <c r="B25" s="70" t="s">
        <v>17</v>
      </c>
      <c r="C25" s="135" t="s">
        <v>206</v>
      </c>
      <c r="D25" s="83">
        <v>1</v>
      </c>
      <c r="E25" s="73">
        <f t="shared" si="0"/>
        <v>15</v>
      </c>
      <c r="F25" s="83">
        <v>1</v>
      </c>
      <c r="G25" s="73">
        <f t="shared" si="1"/>
        <v>15</v>
      </c>
      <c r="H25" s="84">
        <v>2</v>
      </c>
      <c r="I25" s="75" t="s">
        <v>133</v>
      </c>
      <c r="J25" s="85"/>
      <c r="K25" s="73"/>
      <c r="L25" s="86"/>
      <c r="M25" s="73"/>
      <c r="N25" s="84"/>
      <c r="O25" s="102"/>
      <c r="P25" s="83"/>
      <c r="Q25" s="73"/>
      <c r="R25" s="83"/>
      <c r="S25" s="73"/>
      <c r="T25" s="84"/>
      <c r="U25" s="103"/>
      <c r="V25" s="85"/>
      <c r="W25" s="73"/>
      <c r="X25" s="83"/>
      <c r="Y25" s="73"/>
      <c r="Z25" s="84"/>
      <c r="AA25" s="104"/>
      <c r="AB25" s="85"/>
      <c r="AC25" s="73"/>
      <c r="AD25" s="86"/>
      <c r="AE25" s="73"/>
      <c r="AF25" s="84"/>
      <c r="AG25" s="102"/>
      <c r="AH25" s="83"/>
      <c r="AI25" s="73"/>
      <c r="AJ25" s="83"/>
      <c r="AK25" s="73"/>
      <c r="AL25" s="84"/>
      <c r="AM25" s="102"/>
      <c r="AN25" s="81">
        <f t="shared" si="12"/>
        <v>1</v>
      </c>
      <c r="AO25" s="73">
        <f t="shared" si="13"/>
        <v>15</v>
      </c>
      <c r="AP25" s="82">
        <f t="shared" si="14"/>
        <v>1</v>
      </c>
      <c r="AQ25" s="73">
        <f t="shared" si="15"/>
        <v>15</v>
      </c>
      <c r="AR25" s="82">
        <f t="shared" si="16"/>
        <v>2</v>
      </c>
      <c r="AS25" s="189">
        <f t="shared" si="17"/>
        <v>2</v>
      </c>
      <c r="AT25" s="193"/>
      <c r="AU25" s="193"/>
      <c r="AV25" s="200" t="s">
        <v>195</v>
      </c>
      <c r="AW25" s="200" t="s">
        <v>195</v>
      </c>
    </row>
    <row r="26" spans="1:49" ht="15.75" customHeight="1" thickBot="1">
      <c r="A26" s="218" t="s">
        <v>129</v>
      </c>
      <c r="B26" s="70" t="s">
        <v>17</v>
      </c>
      <c r="C26" s="97" t="s">
        <v>82</v>
      </c>
      <c r="D26" s="83">
        <v>1</v>
      </c>
      <c r="E26" s="73">
        <f>IF(D26*15=0,"",D26*15)</f>
        <v>15</v>
      </c>
      <c r="F26" s="83">
        <v>1</v>
      </c>
      <c r="G26" s="73">
        <f>IF(F26*15=0,"",F26*15)</f>
        <v>15</v>
      </c>
      <c r="H26" s="84">
        <v>2</v>
      </c>
      <c r="I26" s="75" t="s">
        <v>17</v>
      </c>
      <c r="J26" s="85"/>
      <c r="K26" s="73">
        <f>IF(J26*15=0,"",J26*15)</f>
      </c>
      <c r="L26" s="86"/>
      <c r="M26" s="73">
        <f>IF(L26*15=0,"",L26*15)</f>
      </c>
      <c r="N26" s="84"/>
      <c r="O26" s="99"/>
      <c r="P26" s="83"/>
      <c r="Q26" s="73">
        <f>IF(P26*15=0,"",P26*15)</f>
      </c>
      <c r="R26" s="83"/>
      <c r="S26" s="73">
        <f>IF(R26*15=0,"",R26*15)</f>
      </c>
      <c r="T26" s="84"/>
      <c r="U26" s="100"/>
      <c r="V26" s="85"/>
      <c r="W26" s="73">
        <f>IF(V26*15=0,"",V26*15)</f>
      </c>
      <c r="X26" s="83"/>
      <c r="Y26" s="73">
        <f>IF(X26*15=0,"",X26*15)</f>
      </c>
      <c r="Z26" s="84"/>
      <c r="AA26" s="101"/>
      <c r="AB26" s="85"/>
      <c r="AC26" s="73">
        <f>IF(AB26*15=0,"",AB26*15)</f>
      </c>
      <c r="AD26" s="86"/>
      <c r="AE26" s="73">
        <f>IF(AD26*15=0,"",AD26*15)</f>
      </c>
      <c r="AF26" s="84"/>
      <c r="AG26" s="99"/>
      <c r="AH26" s="83"/>
      <c r="AI26" s="73">
        <f>IF(AH26*15=0,"",AH26*15)</f>
      </c>
      <c r="AJ26" s="83"/>
      <c r="AK26" s="73">
        <f>IF(AJ26*15=0,"",AJ26*15)</f>
      </c>
      <c r="AL26" s="84"/>
      <c r="AM26" s="99"/>
      <c r="AN26" s="81">
        <f>IF(D26+J26+P26+V26+AB26+AH26=0,"",D26+J26+P26+V26+AB26+AH26)</f>
        <v>1</v>
      </c>
      <c r="AO26" s="73">
        <f>IF((D26+J26+P26+V26+AB26+AH26)*15=0,"",(D26+J26+P26+V26+AB26+AH26)*15)</f>
        <v>15</v>
      </c>
      <c r="AP26" s="82">
        <f>IF(F26+L26+R26+X26+AD26+AJ26=0,"",F26+L26+R26+X26+AD26+AJ26)</f>
        <v>1</v>
      </c>
      <c r="AQ26" s="73">
        <f>IF((F26+L26+R26+X26+AD26+AJ26)*15=0,"",(F26+L26+R26+X26+AD26+AJ26)*15)</f>
        <v>15</v>
      </c>
      <c r="AR26" s="82">
        <f>IF(H26+N26+T26+Z26+AF26+AL26=0,"",H26+N26+T26+Z26+AF26+AL26)</f>
        <v>2</v>
      </c>
      <c r="AS26" s="189">
        <f>IF(D26+F26+J26+L26+P26+R26+V26+X26+AB26+AD26+AH26+AJ26=0,"",D26+F26+J26+L26+P26+R26+V26+X26+AB26+AD26+AH26+AJ26)</f>
        <v>2</v>
      </c>
      <c r="AT26" s="193" t="s">
        <v>80</v>
      </c>
      <c r="AU26" s="193"/>
      <c r="AV26" s="200" t="s">
        <v>163</v>
      </c>
      <c r="AW26" s="200" t="s">
        <v>163</v>
      </c>
    </row>
    <row r="27" spans="1:49" s="3" customFormat="1" ht="15.75" customHeight="1" thickBot="1">
      <c r="A27" s="216"/>
      <c r="B27" s="222"/>
      <c r="C27" s="106" t="s">
        <v>18</v>
      </c>
      <c r="D27" s="107">
        <f>IF(SUM(D11:D24)=0,"",SUM(D11:D26))</f>
        <v>16</v>
      </c>
      <c r="E27" s="73">
        <f>IF(SUM(D11:D24)=0,"",SUM(D11:D26)*15)</f>
        <v>240</v>
      </c>
      <c r="F27" s="108">
        <f>IF(SUM(F11:F24)=0,"",SUM(F11:F26))</f>
        <v>14</v>
      </c>
      <c r="G27" s="73">
        <f>IF(SUM(F11:F24)=0,"",SUM(F11:F26)*15)</f>
        <v>210</v>
      </c>
      <c r="H27" s="204">
        <f>IF(SUM(H11:H24)=0,"",SUM(H11:H26))</f>
        <v>30</v>
      </c>
      <c r="I27" s="110">
        <f>IF(SUM(D11:D24)+SUM(F11:F24)=0,"",SUM(D11:D26)+SUM(F11:F26))</f>
        <v>30</v>
      </c>
      <c r="J27" s="107">
        <f>IF(SUM(J11:J24)=0,"",SUM(J11:J24))</f>
      </c>
      <c r="K27" s="111">
        <f>IF(SUM(J11:J24)=0,"",SUM(J11:J24)*15)</f>
      </c>
      <c r="L27" s="108">
        <f>IF(SUM(L11:L24)=0,"",SUM(L11:L24))</f>
      </c>
      <c r="M27" s="111">
        <f>IF(SUM(L11:L24)=0,"",SUM(L11:L24)*15)</f>
      </c>
      <c r="N27" s="108">
        <f>IF(SUM(N11:N24)=0,"",SUM(N11:N24))</f>
      </c>
      <c r="O27" s="112">
        <f>IF(SUM(J11:J24)+SUM(L11:L24)=0,"",SUM(J11:J24)+SUM(L11:L24))</f>
      </c>
      <c r="P27" s="113">
        <f>IF(SUM(P11:P24)=0,"",SUM(P11:P24))</f>
      </c>
      <c r="Q27" s="73">
        <f>IF(SUM(P11:P24)=0,"",SUM(P11:P24)*15)</f>
      </c>
      <c r="R27" s="108">
        <f>IF(SUM(R11:R24)=0,"",SUM(R11:R24))</f>
      </c>
      <c r="S27" s="73">
        <f>IF(SUM(R11:R24)=0,"",SUM(R11:R24)*15)</f>
      </c>
      <c r="T27" s="108">
        <f>IF(SUM(T11:T24)=0,"",SUM(T11:T24))</f>
      </c>
      <c r="U27" s="110">
        <f>IF(SUM(P11:P24)+SUM(R11:R24)=0,"",SUM(P11:P24)+SUM(R11:R24))</f>
      </c>
      <c r="V27" s="107">
        <f>IF(SUM(V11:V24)=0,"",SUM(V11:V24))</f>
      </c>
      <c r="W27" s="73">
        <f>IF(SUM(V11:V24)=0,"",SUM(V11:V24)*15)</f>
      </c>
      <c r="X27" s="108">
        <f>IF(SUM(X11:X24)=0,"",SUM(X11:X24))</f>
      </c>
      <c r="Y27" s="73">
        <f>IF(SUM(X11:X24)=0,"",SUM(X11:X24)*15)</f>
      </c>
      <c r="Z27" s="108">
        <f>IF(SUM(Z11:Z24)=0,"",SUM(Z11:Z24))</f>
      </c>
      <c r="AA27" s="114">
        <f>IF(SUM(V11:V24)+SUM(X11:X24)=0,"",SUM(V11:V24)+SUM(X11:X24))</f>
      </c>
      <c r="AB27" s="107">
        <f>IF(SUM(AB11:AB24)=0,"",SUM(AB11:AB24))</f>
      </c>
      <c r="AC27" s="73">
        <f>IF(SUM(AB11:AB24)=0,"",SUM(AB11:AB24)*15)</f>
      </c>
      <c r="AD27" s="108">
        <f>IF(SUM(AD11:AD24)=0,"",SUM(AD11:AD24))</f>
      </c>
      <c r="AE27" s="73">
        <f>IF(SUM(AD11:AD24)=0,"",SUM(AD11:AD24)*15)</f>
      </c>
      <c r="AF27" s="108">
        <f>IF(SUM(AF11:AF24)=0,"",SUM(AF11:AF24))</f>
      </c>
      <c r="AG27" s="112">
        <f>IF(SUM(AB11:AB24)+SUM(AD11:AD24)=0,"",SUM(AB11:AB24)+SUM(AD11:AD24))</f>
      </c>
      <c r="AH27" s="113">
        <f>IF(SUM(AH11:AH24)=0,"",SUM(AH11:AH24))</f>
      </c>
      <c r="AI27" s="73">
        <f>IF(SUM(AH11:AH24)=0,"",SUM(AH11:AH24)*15)</f>
      </c>
      <c r="AJ27" s="108">
        <f>IF(SUM(AJ11:AJ24)=0,"",SUM(AJ11:AJ24))</f>
      </c>
      <c r="AK27" s="73">
        <f>IF(SUM(AJ11:AJ24)=0,"",SUM(AJ11:AJ24)*15)</f>
      </c>
      <c r="AL27" s="108">
        <f>IF(SUM(AL11:AL24)=0,"",SUM(AL11:AL24))</f>
      </c>
      <c r="AM27" s="115">
        <f>IF(SUM(AH11:AH24)+SUM(AJ11:AJ24)=0,"",SUM(AH11:AH24)+SUM(AJ11:AJ24))</f>
      </c>
      <c r="AN27" s="116">
        <f>IF(SUM(AN11:AN24)=0,"",SUM(AN11:AN26))</f>
        <v>16</v>
      </c>
      <c r="AO27" s="117">
        <f>IF(SUM(AN11:AN24)=0,"",SUM(AN11:AN26)*15)</f>
        <v>240</v>
      </c>
      <c r="AP27" s="108">
        <f>IF(SUM(AP11:AP24)=0,"",SUM(AP11:AP26))</f>
        <v>14</v>
      </c>
      <c r="AQ27" s="117">
        <f>IF(SUM(AP11:AP24)=0,"",SUM(AP11:AP26)*15)</f>
        <v>210</v>
      </c>
      <c r="AR27" s="108">
        <f>IF(SUM(AR11:AR24)=0,"",SUM(AR11:AR26))</f>
        <v>30</v>
      </c>
      <c r="AS27" s="109">
        <f>IF(SUM(AS11:AS24)=0,"",SUM(AS11:AS26))</f>
        <v>30</v>
      </c>
      <c r="AT27" s="194"/>
      <c r="AU27" s="194"/>
      <c r="AV27" s="249"/>
      <c r="AW27" s="249"/>
    </row>
    <row r="28" spans="1:49" s="3" customFormat="1" ht="15.75" customHeight="1">
      <c r="A28" s="161" t="s">
        <v>8</v>
      </c>
      <c r="B28" s="223"/>
      <c r="C28" s="60" t="s">
        <v>19</v>
      </c>
      <c r="D28" s="118"/>
      <c r="E28" s="119"/>
      <c r="F28" s="120"/>
      <c r="G28" s="119"/>
      <c r="H28" s="120"/>
      <c r="I28" s="121"/>
      <c r="J28" s="120"/>
      <c r="K28" s="119"/>
      <c r="L28" s="120"/>
      <c r="M28" s="119"/>
      <c r="N28" s="120"/>
      <c r="O28" s="121"/>
      <c r="P28" s="122"/>
      <c r="Q28" s="123"/>
      <c r="R28" s="122"/>
      <c r="S28" s="123"/>
      <c r="T28" s="122"/>
      <c r="U28" s="124"/>
      <c r="V28" s="122"/>
      <c r="W28" s="123"/>
      <c r="X28" s="122"/>
      <c r="Y28" s="123"/>
      <c r="Z28" s="122"/>
      <c r="AA28" s="124"/>
      <c r="AB28" s="124"/>
      <c r="AC28" s="124"/>
      <c r="AD28" s="124"/>
      <c r="AE28" s="124"/>
      <c r="AF28" s="124"/>
      <c r="AG28" s="124"/>
      <c r="AH28" s="122"/>
      <c r="AI28" s="123"/>
      <c r="AJ28" s="122"/>
      <c r="AK28" s="123"/>
      <c r="AL28" s="122"/>
      <c r="AM28" s="124"/>
      <c r="AN28" s="303"/>
      <c r="AO28" s="303"/>
      <c r="AP28" s="303"/>
      <c r="AQ28" s="303"/>
      <c r="AR28" s="303"/>
      <c r="AS28" s="303"/>
      <c r="AT28" s="194"/>
      <c r="AU28" s="194"/>
      <c r="AV28" s="249"/>
      <c r="AW28" s="249"/>
    </row>
    <row r="29" spans="1:49" s="54" customFormat="1" ht="15.75" customHeight="1">
      <c r="A29" s="88"/>
      <c r="B29" s="224"/>
      <c r="C29" s="64" t="s">
        <v>56</v>
      </c>
      <c r="D29" s="125"/>
      <c r="E29" s="126"/>
      <c r="F29" s="125"/>
      <c r="G29" s="126"/>
      <c r="H29" s="125"/>
      <c r="I29" s="127"/>
      <c r="J29" s="125"/>
      <c r="K29" s="126"/>
      <c r="L29" s="125"/>
      <c r="M29" s="126"/>
      <c r="N29" s="125"/>
      <c r="O29" s="127"/>
      <c r="P29" s="128"/>
      <c r="Q29" s="129"/>
      <c r="R29" s="128"/>
      <c r="S29" s="129"/>
      <c r="T29" s="128"/>
      <c r="U29" s="130"/>
      <c r="V29" s="128"/>
      <c r="W29" s="129"/>
      <c r="X29" s="128"/>
      <c r="Y29" s="129"/>
      <c r="Z29" s="128"/>
      <c r="AA29" s="130"/>
      <c r="AB29" s="130"/>
      <c r="AC29" s="130"/>
      <c r="AD29" s="130"/>
      <c r="AE29" s="130"/>
      <c r="AF29" s="130"/>
      <c r="AG29" s="130"/>
      <c r="AH29" s="128"/>
      <c r="AI29" s="129"/>
      <c r="AJ29" s="128"/>
      <c r="AK29" s="129"/>
      <c r="AL29" s="128"/>
      <c r="AM29" s="130"/>
      <c r="AN29" s="128"/>
      <c r="AO29" s="128"/>
      <c r="AP29" s="128"/>
      <c r="AQ29" s="128"/>
      <c r="AR29" s="128"/>
      <c r="AS29" s="128"/>
      <c r="AT29" s="195"/>
      <c r="AU29" s="195"/>
      <c r="AV29" s="250"/>
      <c r="AW29" s="250"/>
    </row>
    <row r="30" spans="1:49" ht="15.75" customHeight="1">
      <c r="A30" s="218" t="s">
        <v>119</v>
      </c>
      <c r="B30" s="131" t="s">
        <v>59</v>
      </c>
      <c r="C30" s="97" t="s">
        <v>89</v>
      </c>
      <c r="D30" s="83"/>
      <c r="E30" s="73">
        <f aca="true" t="shared" si="18" ref="E30:E45">IF(D30*15=0,"",D30*15)</f>
      </c>
      <c r="F30" s="83"/>
      <c r="G30" s="73">
        <f aca="true" t="shared" si="19" ref="G30:G45">IF(F30*15=0,"",F30*15)</f>
      </c>
      <c r="H30" s="83"/>
      <c r="I30" s="132"/>
      <c r="J30" s="85">
        <v>2</v>
      </c>
      <c r="K30" s="73">
        <f aca="true" t="shared" si="20" ref="K30:K45">IF(J30*15=0,"",J30*15)</f>
        <v>30</v>
      </c>
      <c r="L30" s="83">
        <v>2</v>
      </c>
      <c r="M30" s="73">
        <f aca="true" t="shared" si="21" ref="M30:M45">IF(L30*15=0,"",L30*15)</f>
        <v>30</v>
      </c>
      <c r="N30" s="83">
        <v>4</v>
      </c>
      <c r="O30" s="75" t="s">
        <v>53</v>
      </c>
      <c r="P30" s="83"/>
      <c r="Q30" s="73">
        <f aca="true" t="shared" si="22" ref="Q30:Q45">IF(P30*15=0,"",P30*15)</f>
      </c>
      <c r="R30" s="83"/>
      <c r="S30" s="73">
        <f aca="true" t="shared" si="23" ref="S30:S45">IF(R30*15=0,"",R30*15)</f>
      </c>
      <c r="T30" s="83"/>
      <c r="U30" s="132"/>
      <c r="V30" s="85"/>
      <c r="W30" s="73">
        <f aca="true" t="shared" si="24" ref="W30:W45">IF(V30*15=0,"",V30*15)</f>
      </c>
      <c r="X30" s="83"/>
      <c r="Y30" s="73">
        <f aca="true" t="shared" si="25" ref="Y30:Y45">IF(X30*15=0,"",X30*15)</f>
      </c>
      <c r="Z30" s="83"/>
      <c r="AA30" s="133"/>
      <c r="AB30" s="85"/>
      <c r="AC30" s="73">
        <f aca="true" t="shared" si="26" ref="AC30:AC45">IF(AB30*15=0,"",AB30*15)</f>
      </c>
      <c r="AD30" s="86"/>
      <c r="AE30" s="73">
        <f aca="true" t="shared" si="27" ref="AE30:AE45">IF(AD30*15=0,"",AD30*15)</f>
      </c>
      <c r="AF30" s="86"/>
      <c r="AG30" s="134"/>
      <c r="AH30" s="83"/>
      <c r="AI30" s="73">
        <f aca="true" t="shared" si="28" ref="AI30:AI45">IF(AH30*15=0,"",AH30*15)</f>
      </c>
      <c r="AJ30" s="83"/>
      <c r="AK30" s="73">
        <f aca="true" t="shared" si="29" ref="AK30:AK45">IF(AJ30*15=0,"",AJ30*15)</f>
      </c>
      <c r="AL30" s="83"/>
      <c r="AM30" s="83"/>
      <c r="AN30" s="81">
        <f aca="true" t="shared" si="30" ref="AN30:AN45">IF(D30+J30+P30+V30+AB30+AH30=0,"",D30+J30+P30+V30+AB30+AH30)</f>
        <v>2</v>
      </c>
      <c r="AO30" s="73">
        <f aca="true" t="shared" si="31" ref="AO30:AO45">IF((D30+J30+P30+V30+AB30+AH30)*15=0,"",(D30+J30+P30+V30+AB30+AH30)*15)</f>
        <v>30</v>
      </c>
      <c r="AP30" s="82">
        <f aca="true" t="shared" si="32" ref="AP30:AP45">IF(F30+L30+R30+X30+AD30+AJ30=0,"",F30+L30+R30+X30+AD30+AJ30)</f>
        <v>2</v>
      </c>
      <c r="AQ30" s="73">
        <f aca="true" t="shared" si="33" ref="AQ30:AQ45">IF((F30+L30+R30+X30+AD30+AJ30)*15=0,"",(F30+L30+R30+X30+AD30+AJ30)*15)</f>
        <v>30</v>
      </c>
      <c r="AR30" s="82">
        <f aca="true" t="shared" si="34" ref="AR30:AR45">IF(H30+N30+T30+Z30+AF30+AL30=0,"",H30+N30+T30+Z30+AF30+AL30)</f>
        <v>4</v>
      </c>
      <c r="AS30" s="189">
        <f aca="true" t="shared" si="35" ref="AS30:AS45">IF(D30+F30+J30+L30+P30+R30+V30+X30+AB30+AD30+AH30+AJ30=0,"",D30+F30+J30+L30+P30+R30+V30+X30+AB30+AD30+AH30+AJ30)</f>
        <v>4</v>
      </c>
      <c r="AT30" s="193" t="s">
        <v>88</v>
      </c>
      <c r="AU30" s="193"/>
      <c r="AV30" s="200" t="s">
        <v>169</v>
      </c>
      <c r="AW30" s="200" t="s">
        <v>169</v>
      </c>
    </row>
    <row r="31" spans="1:49" ht="15.75" customHeight="1">
      <c r="A31" s="274" t="s">
        <v>207</v>
      </c>
      <c r="B31" s="131" t="s">
        <v>59</v>
      </c>
      <c r="C31" s="135" t="s">
        <v>215</v>
      </c>
      <c r="D31" s="83"/>
      <c r="E31" s="73">
        <f t="shared" si="18"/>
      </c>
      <c r="F31" s="83"/>
      <c r="G31" s="73">
        <f t="shared" si="19"/>
      </c>
      <c r="H31" s="83"/>
      <c r="I31" s="132"/>
      <c r="J31" s="85">
        <v>2</v>
      </c>
      <c r="K31" s="73">
        <f t="shared" si="20"/>
        <v>30</v>
      </c>
      <c r="L31" s="83">
        <v>2</v>
      </c>
      <c r="M31" s="73">
        <f t="shared" si="21"/>
        <v>30</v>
      </c>
      <c r="N31" s="83">
        <v>5</v>
      </c>
      <c r="O31" s="136" t="s">
        <v>133</v>
      </c>
      <c r="P31" s="83"/>
      <c r="Q31" s="73">
        <f t="shared" si="22"/>
      </c>
      <c r="R31" s="83"/>
      <c r="S31" s="73">
        <f t="shared" si="23"/>
      </c>
      <c r="T31" s="83"/>
      <c r="U31" s="132"/>
      <c r="V31" s="85"/>
      <c r="W31" s="73">
        <f t="shared" si="24"/>
      </c>
      <c r="X31" s="83"/>
      <c r="Y31" s="73">
        <f t="shared" si="25"/>
      </c>
      <c r="Z31" s="83"/>
      <c r="AA31" s="133"/>
      <c r="AB31" s="85"/>
      <c r="AC31" s="73">
        <f t="shared" si="26"/>
      </c>
      <c r="AD31" s="86"/>
      <c r="AE31" s="73">
        <f t="shared" si="27"/>
      </c>
      <c r="AF31" s="86"/>
      <c r="AG31" s="134"/>
      <c r="AH31" s="83"/>
      <c r="AI31" s="73">
        <f t="shared" si="28"/>
      </c>
      <c r="AJ31" s="83"/>
      <c r="AK31" s="73">
        <f t="shared" si="29"/>
      </c>
      <c r="AL31" s="83"/>
      <c r="AM31" s="83"/>
      <c r="AN31" s="81">
        <f t="shared" si="30"/>
        <v>2</v>
      </c>
      <c r="AO31" s="73">
        <f t="shared" si="31"/>
        <v>30</v>
      </c>
      <c r="AP31" s="82">
        <f t="shared" si="32"/>
        <v>2</v>
      </c>
      <c r="AQ31" s="73">
        <f t="shared" si="33"/>
        <v>30</v>
      </c>
      <c r="AR31" s="82">
        <f t="shared" si="34"/>
        <v>5</v>
      </c>
      <c r="AS31" s="189">
        <f t="shared" si="35"/>
        <v>4</v>
      </c>
      <c r="AT31" s="254" t="s">
        <v>90</v>
      </c>
      <c r="AU31" s="193"/>
      <c r="AV31" s="200" t="s">
        <v>170</v>
      </c>
      <c r="AW31" s="200" t="s">
        <v>171</v>
      </c>
    </row>
    <row r="32" spans="1:49" ht="15.75" customHeight="1">
      <c r="A32" s="274" t="s">
        <v>208</v>
      </c>
      <c r="B32" s="131" t="s">
        <v>59</v>
      </c>
      <c r="C32" s="135" t="s">
        <v>216</v>
      </c>
      <c r="D32" s="83"/>
      <c r="E32" s="73">
        <f t="shared" si="18"/>
      </c>
      <c r="F32" s="83"/>
      <c r="G32" s="73">
        <f t="shared" si="19"/>
      </c>
      <c r="H32" s="83"/>
      <c r="I32" s="132"/>
      <c r="J32" s="85">
        <v>2</v>
      </c>
      <c r="K32" s="73">
        <f t="shared" si="20"/>
        <v>30</v>
      </c>
      <c r="L32" s="83">
        <v>2</v>
      </c>
      <c r="M32" s="73">
        <f t="shared" si="21"/>
        <v>30</v>
      </c>
      <c r="N32" s="83">
        <v>5</v>
      </c>
      <c r="O32" s="136" t="s">
        <v>133</v>
      </c>
      <c r="P32" s="83"/>
      <c r="Q32" s="73">
        <f t="shared" si="22"/>
      </c>
      <c r="R32" s="83"/>
      <c r="S32" s="73">
        <f t="shared" si="23"/>
      </c>
      <c r="T32" s="83"/>
      <c r="U32" s="132"/>
      <c r="V32" s="85"/>
      <c r="W32" s="73">
        <f t="shared" si="24"/>
      </c>
      <c r="X32" s="83"/>
      <c r="Y32" s="73">
        <f t="shared" si="25"/>
      </c>
      <c r="Z32" s="83"/>
      <c r="AA32" s="133"/>
      <c r="AB32" s="85"/>
      <c r="AC32" s="73">
        <f t="shared" si="26"/>
      </c>
      <c r="AD32" s="86"/>
      <c r="AE32" s="73">
        <f t="shared" si="27"/>
      </c>
      <c r="AF32" s="86"/>
      <c r="AG32" s="134"/>
      <c r="AH32" s="83"/>
      <c r="AI32" s="73">
        <f t="shared" si="28"/>
      </c>
      <c r="AJ32" s="83"/>
      <c r="AK32" s="73">
        <f t="shared" si="29"/>
      </c>
      <c r="AL32" s="83"/>
      <c r="AM32" s="83"/>
      <c r="AN32" s="81">
        <f t="shared" si="30"/>
        <v>2</v>
      </c>
      <c r="AO32" s="73">
        <f t="shared" si="31"/>
        <v>30</v>
      </c>
      <c r="AP32" s="82">
        <f t="shared" si="32"/>
        <v>2</v>
      </c>
      <c r="AQ32" s="73">
        <f t="shared" si="33"/>
        <v>30</v>
      </c>
      <c r="AR32" s="82">
        <f t="shared" si="34"/>
        <v>5</v>
      </c>
      <c r="AS32" s="189">
        <f t="shared" si="35"/>
        <v>4</v>
      </c>
      <c r="AT32" s="193" t="s">
        <v>91</v>
      </c>
      <c r="AU32" s="193"/>
      <c r="AV32" s="200" t="s">
        <v>162</v>
      </c>
      <c r="AW32" s="200" t="s">
        <v>172</v>
      </c>
    </row>
    <row r="33" spans="1:49" ht="15.75" customHeight="1">
      <c r="A33" s="274" t="s">
        <v>209</v>
      </c>
      <c r="B33" s="131" t="s">
        <v>59</v>
      </c>
      <c r="C33" s="135" t="s">
        <v>217</v>
      </c>
      <c r="D33" s="83"/>
      <c r="E33" s="73">
        <f t="shared" si="18"/>
      </c>
      <c r="F33" s="83"/>
      <c r="G33" s="73">
        <f t="shared" si="19"/>
      </c>
      <c r="H33" s="83"/>
      <c r="I33" s="132"/>
      <c r="J33" s="85">
        <v>2</v>
      </c>
      <c r="K33" s="73">
        <f t="shared" si="20"/>
        <v>30</v>
      </c>
      <c r="L33" s="83">
        <v>2</v>
      </c>
      <c r="M33" s="73">
        <f t="shared" si="21"/>
        <v>30</v>
      </c>
      <c r="N33" s="83">
        <v>4</v>
      </c>
      <c r="O33" s="136" t="s">
        <v>133</v>
      </c>
      <c r="P33" s="83"/>
      <c r="Q33" s="73">
        <f t="shared" si="22"/>
      </c>
      <c r="R33" s="83"/>
      <c r="S33" s="73">
        <f t="shared" si="23"/>
      </c>
      <c r="T33" s="83"/>
      <c r="U33" s="132"/>
      <c r="V33" s="85"/>
      <c r="W33" s="73">
        <f t="shared" si="24"/>
      </c>
      <c r="X33" s="83"/>
      <c r="Y33" s="73">
        <f t="shared" si="25"/>
      </c>
      <c r="Z33" s="83"/>
      <c r="AA33" s="133"/>
      <c r="AB33" s="85"/>
      <c r="AC33" s="73">
        <f t="shared" si="26"/>
      </c>
      <c r="AD33" s="86"/>
      <c r="AE33" s="73">
        <f t="shared" si="27"/>
      </c>
      <c r="AF33" s="86"/>
      <c r="AG33" s="134"/>
      <c r="AH33" s="83"/>
      <c r="AI33" s="73">
        <f t="shared" si="28"/>
      </c>
      <c r="AJ33" s="83"/>
      <c r="AK33" s="73">
        <f t="shared" si="29"/>
      </c>
      <c r="AL33" s="83"/>
      <c r="AM33" s="83"/>
      <c r="AN33" s="81">
        <f t="shared" si="30"/>
        <v>2</v>
      </c>
      <c r="AO33" s="73">
        <f t="shared" si="31"/>
        <v>30</v>
      </c>
      <c r="AP33" s="82">
        <f t="shared" si="32"/>
        <v>2</v>
      </c>
      <c r="AQ33" s="73">
        <f t="shared" si="33"/>
        <v>30</v>
      </c>
      <c r="AR33" s="82">
        <f t="shared" si="34"/>
        <v>4</v>
      </c>
      <c r="AS33" s="189">
        <f t="shared" si="35"/>
        <v>4</v>
      </c>
      <c r="AT33" s="193" t="s">
        <v>186</v>
      </c>
      <c r="AU33" s="193"/>
      <c r="AV33" s="200" t="s">
        <v>173</v>
      </c>
      <c r="AW33" s="200" t="s">
        <v>173</v>
      </c>
    </row>
    <row r="34" spans="1:49" ht="15.75" customHeight="1">
      <c r="A34" s="274" t="s">
        <v>214</v>
      </c>
      <c r="B34" s="131" t="s">
        <v>59</v>
      </c>
      <c r="C34" s="135" t="s">
        <v>213</v>
      </c>
      <c r="D34" s="83"/>
      <c r="E34" s="73">
        <f t="shared" si="18"/>
      </c>
      <c r="F34" s="83"/>
      <c r="G34" s="73">
        <f t="shared" si="19"/>
      </c>
      <c r="H34" s="83"/>
      <c r="I34" s="132"/>
      <c r="J34" s="85">
        <v>1</v>
      </c>
      <c r="K34" s="73">
        <f t="shared" si="20"/>
        <v>15</v>
      </c>
      <c r="L34" s="83">
        <v>2</v>
      </c>
      <c r="M34" s="73">
        <f t="shared" si="21"/>
        <v>30</v>
      </c>
      <c r="N34" s="83">
        <v>3</v>
      </c>
      <c r="O34" s="136" t="s">
        <v>133</v>
      </c>
      <c r="P34" s="83"/>
      <c r="Q34" s="73">
        <f t="shared" si="22"/>
      </c>
      <c r="R34" s="83"/>
      <c r="S34" s="73">
        <f t="shared" si="23"/>
      </c>
      <c r="T34" s="83"/>
      <c r="U34" s="132"/>
      <c r="V34" s="85"/>
      <c r="W34" s="73">
        <f t="shared" si="24"/>
      </c>
      <c r="X34" s="83"/>
      <c r="Y34" s="73">
        <f t="shared" si="25"/>
      </c>
      <c r="Z34" s="83"/>
      <c r="AA34" s="133"/>
      <c r="AB34" s="85"/>
      <c r="AC34" s="73">
        <f t="shared" si="26"/>
      </c>
      <c r="AD34" s="86"/>
      <c r="AE34" s="73">
        <f t="shared" si="27"/>
      </c>
      <c r="AF34" s="86"/>
      <c r="AG34" s="134"/>
      <c r="AH34" s="83"/>
      <c r="AI34" s="73">
        <f t="shared" si="28"/>
      </c>
      <c r="AJ34" s="83"/>
      <c r="AK34" s="73">
        <f t="shared" si="29"/>
      </c>
      <c r="AL34" s="83"/>
      <c r="AM34" s="83"/>
      <c r="AN34" s="81">
        <f t="shared" si="30"/>
        <v>1</v>
      </c>
      <c r="AO34" s="73">
        <f t="shared" si="31"/>
        <v>15</v>
      </c>
      <c r="AP34" s="82">
        <f t="shared" si="32"/>
        <v>2</v>
      </c>
      <c r="AQ34" s="73">
        <f t="shared" si="33"/>
        <v>30</v>
      </c>
      <c r="AR34" s="82">
        <f t="shared" si="34"/>
        <v>3</v>
      </c>
      <c r="AS34" s="189">
        <f t="shared" si="35"/>
        <v>3</v>
      </c>
      <c r="AT34" s="254" t="s">
        <v>94</v>
      </c>
      <c r="AU34" s="193"/>
      <c r="AV34" s="200" t="s">
        <v>164</v>
      </c>
      <c r="AW34" s="200" t="s">
        <v>165</v>
      </c>
    </row>
    <row r="35" spans="1:49" ht="15.75" customHeight="1">
      <c r="A35" s="88"/>
      <c r="B35" s="131" t="s">
        <v>52</v>
      </c>
      <c r="C35" s="97" t="s">
        <v>95</v>
      </c>
      <c r="D35" s="83"/>
      <c r="E35" s="73">
        <f t="shared" si="18"/>
      </c>
      <c r="F35" s="83"/>
      <c r="G35" s="73">
        <f t="shared" si="19"/>
      </c>
      <c r="H35" s="83"/>
      <c r="I35" s="132"/>
      <c r="J35" s="85">
        <v>1</v>
      </c>
      <c r="K35" s="73">
        <f t="shared" si="20"/>
        <v>15</v>
      </c>
      <c r="L35" s="83">
        <v>2</v>
      </c>
      <c r="M35" s="73">
        <f t="shared" si="21"/>
        <v>30</v>
      </c>
      <c r="N35" s="83">
        <v>3</v>
      </c>
      <c r="O35" s="75" t="s">
        <v>53</v>
      </c>
      <c r="P35" s="83"/>
      <c r="Q35" s="73">
        <f t="shared" si="22"/>
      </c>
      <c r="R35" s="83"/>
      <c r="S35" s="73">
        <f t="shared" si="23"/>
      </c>
      <c r="T35" s="83"/>
      <c r="U35" s="132"/>
      <c r="V35" s="85"/>
      <c r="W35" s="73">
        <f t="shared" si="24"/>
      </c>
      <c r="X35" s="83"/>
      <c r="Y35" s="73">
        <f t="shared" si="25"/>
      </c>
      <c r="Z35" s="83"/>
      <c r="AA35" s="133"/>
      <c r="AB35" s="85"/>
      <c r="AC35" s="73">
        <f t="shared" si="26"/>
      </c>
      <c r="AD35" s="86"/>
      <c r="AE35" s="73">
        <f t="shared" si="27"/>
      </c>
      <c r="AF35" s="86"/>
      <c r="AG35" s="134"/>
      <c r="AH35" s="83"/>
      <c r="AI35" s="73">
        <f t="shared" si="28"/>
      </c>
      <c r="AJ35" s="83"/>
      <c r="AK35" s="73">
        <f t="shared" si="29"/>
      </c>
      <c r="AL35" s="83"/>
      <c r="AM35" s="83"/>
      <c r="AN35" s="81">
        <f t="shared" si="30"/>
        <v>1</v>
      </c>
      <c r="AO35" s="73">
        <f t="shared" si="31"/>
        <v>15</v>
      </c>
      <c r="AP35" s="82">
        <f t="shared" si="32"/>
        <v>2</v>
      </c>
      <c r="AQ35" s="73">
        <f t="shared" si="33"/>
        <v>30</v>
      </c>
      <c r="AR35" s="82">
        <f t="shared" si="34"/>
        <v>3</v>
      </c>
      <c r="AS35" s="189">
        <f t="shared" si="35"/>
        <v>3</v>
      </c>
      <c r="AT35" s="193"/>
      <c r="AU35" s="193"/>
      <c r="AV35" s="200"/>
      <c r="AW35" s="200"/>
    </row>
    <row r="36" spans="1:49" s="47" customFormat="1" ht="15.75" customHeight="1">
      <c r="A36" s="88"/>
      <c r="B36" s="137"/>
      <c r="C36" s="64" t="s">
        <v>57</v>
      </c>
      <c r="D36" s="90"/>
      <c r="E36" s="91"/>
      <c r="F36" s="90"/>
      <c r="G36" s="91"/>
      <c r="H36" s="90"/>
      <c r="I36" s="138"/>
      <c r="J36" s="93"/>
      <c r="K36" s="91"/>
      <c r="L36" s="90"/>
      <c r="M36" s="91"/>
      <c r="N36" s="90"/>
      <c r="O36" s="75"/>
      <c r="P36" s="90"/>
      <c r="Q36" s="91"/>
      <c r="R36" s="90"/>
      <c r="S36" s="91"/>
      <c r="T36" s="90"/>
      <c r="U36" s="138"/>
      <c r="V36" s="93"/>
      <c r="W36" s="91"/>
      <c r="X36" s="90"/>
      <c r="Y36" s="91"/>
      <c r="Z36" s="90"/>
      <c r="AA36" s="139"/>
      <c r="AB36" s="93"/>
      <c r="AC36" s="91"/>
      <c r="AD36" s="94"/>
      <c r="AE36" s="91"/>
      <c r="AF36" s="94"/>
      <c r="AG36" s="140"/>
      <c r="AH36" s="90"/>
      <c r="AI36" s="91"/>
      <c r="AJ36" s="90"/>
      <c r="AK36" s="91"/>
      <c r="AL36" s="90"/>
      <c r="AM36" s="90"/>
      <c r="AN36" s="95"/>
      <c r="AO36" s="91"/>
      <c r="AP36" s="96"/>
      <c r="AQ36" s="91"/>
      <c r="AR36" s="96"/>
      <c r="AS36" s="190"/>
      <c r="AT36" s="197"/>
      <c r="AU36" s="197"/>
      <c r="AV36" s="251"/>
      <c r="AW36" s="251"/>
    </row>
    <row r="37" spans="1:49" ht="15.75" customHeight="1">
      <c r="A37" s="274" t="s">
        <v>218</v>
      </c>
      <c r="B37" s="131" t="s">
        <v>59</v>
      </c>
      <c r="C37" s="97" t="s">
        <v>225</v>
      </c>
      <c r="D37" s="83"/>
      <c r="E37" s="73">
        <f t="shared" si="18"/>
      </c>
      <c r="F37" s="83"/>
      <c r="G37" s="73">
        <f t="shared" si="19"/>
      </c>
      <c r="H37" s="83"/>
      <c r="I37" s="132"/>
      <c r="J37" s="93">
        <v>2</v>
      </c>
      <c r="K37" s="270">
        <f t="shared" si="20"/>
        <v>30</v>
      </c>
      <c r="L37" s="83"/>
      <c r="M37" s="73">
        <f t="shared" si="21"/>
      </c>
      <c r="N37" s="90">
        <v>2</v>
      </c>
      <c r="O37" s="75" t="s">
        <v>53</v>
      </c>
      <c r="P37" s="83"/>
      <c r="Q37" s="73">
        <f t="shared" si="22"/>
      </c>
      <c r="R37" s="83"/>
      <c r="S37" s="73">
        <f t="shared" si="23"/>
      </c>
      <c r="T37" s="83"/>
      <c r="U37" s="132"/>
      <c r="V37" s="85"/>
      <c r="W37" s="73">
        <f t="shared" si="24"/>
      </c>
      <c r="X37" s="83"/>
      <c r="Y37" s="73">
        <f t="shared" si="25"/>
      </c>
      <c r="Z37" s="83"/>
      <c r="AA37" s="133"/>
      <c r="AB37" s="85"/>
      <c r="AC37" s="73">
        <f t="shared" si="26"/>
      </c>
      <c r="AD37" s="86"/>
      <c r="AE37" s="73">
        <f t="shared" si="27"/>
      </c>
      <c r="AF37" s="86"/>
      <c r="AG37" s="134"/>
      <c r="AH37" s="83"/>
      <c r="AI37" s="73">
        <f t="shared" si="28"/>
      </c>
      <c r="AJ37" s="83"/>
      <c r="AK37" s="73">
        <f t="shared" si="29"/>
      </c>
      <c r="AL37" s="83"/>
      <c r="AM37" s="83"/>
      <c r="AN37" s="81">
        <f t="shared" si="30"/>
        <v>2</v>
      </c>
      <c r="AO37" s="73">
        <f t="shared" si="31"/>
        <v>30</v>
      </c>
      <c r="AP37" s="82">
        <f t="shared" si="32"/>
      </c>
      <c r="AQ37" s="73">
        <f t="shared" si="33"/>
      </c>
      <c r="AR37" s="82">
        <f t="shared" si="34"/>
        <v>2</v>
      </c>
      <c r="AS37" s="189">
        <f t="shared" si="35"/>
        <v>2</v>
      </c>
      <c r="AT37" s="193" t="s">
        <v>101</v>
      </c>
      <c r="AU37" s="193"/>
      <c r="AV37" s="200" t="s">
        <v>196</v>
      </c>
      <c r="AW37" s="200" t="s">
        <v>228</v>
      </c>
    </row>
    <row r="38" spans="1:49" ht="15.75" customHeight="1">
      <c r="A38" s="218" t="s">
        <v>108</v>
      </c>
      <c r="B38" s="131" t="s">
        <v>59</v>
      </c>
      <c r="C38" s="97" t="s">
        <v>183</v>
      </c>
      <c r="D38" s="83"/>
      <c r="E38" s="73">
        <f t="shared" si="18"/>
      </c>
      <c r="F38" s="83"/>
      <c r="G38" s="73">
        <f t="shared" si="19"/>
      </c>
      <c r="H38" s="83"/>
      <c r="I38" s="132"/>
      <c r="J38" s="85">
        <v>1</v>
      </c>
      <c r="K38" s="73">
        <f t="shared" si="20"/>
        <v>15</v>
      </c>
      <c r="L38" s="83">
        <v>2</v>
      </c>
      <c r="M38" s="73">
        <f t="shared" si="21"/>
        <v>30</v>
      </c>
      <c r="N38" s="83">
        <v>4</v>
      </c>
      <c r="O38" s="136" t="s">
        <v>133</v>
      </c>
      <c r="P38" s="83"/>
      <c r="Q38" s="73">
        <f t="shared" si="22"/>
      </c>
      <c r="R38" s="83"/>
      <c r="S38" s="73">
        <f t="shared" si="23"/>
      </c>
      <c r="T38" s="83"/>
      <c r="U38" s="132"/>
      <c r="V38" s="85"/>
      <c r="W38" s="73">
        <f t="shared" si="24"/>
      </c>
      <c r="X38" s="83"/>
      <c r="Y38" s="73">
        <f t="shared" si="25"/>
      </c>
      <c r="Z38" s="83"/>
      <c r="AA38" s="133"/>
      <c r="AB38" s="85"/>
      <c r="AC38" s="73">
        <f t="shared" si="26"/>
      </c>
      <c r="AD38" s="86"/>
      <c r="AE38" s="73">
        <f t="shared" si="27"/>
      </c>
      <c r="AF38" s="86"/>
      <c r="AG38" s="134"/>
      <c r="AH38" s="83"/>
      <c r="AI38" s="73">
        <f t="shared" si="28"/>
      </c>
      <c r="AJ38" s="83"/>
      <c r="AK38" s="73">
        <f t="shared" si="29"/>
      </c>
      <c r="AL38" s="83"/>
      <c r="AM38" s="83"/>
      <c r="AN38" s="81">
        <f t="shared" si="30"/>
        <v>1</v>
      </c>
      <c r="AO38" s="73">
        <f t="shared" si="31"/>
        <v>15</v>
      </c>
      <c r="AP38" s="82">
        <f t="shared" si="32"/>
        <v>2</v>
      </c>
      <c r="AQ38" s="73">
        <f t="shared" si="33"/>
        <v>30</v>
      </c>
      <c r="AR38" s="82">
        <f t="shared" si="34"/>
        <v>4</v>
      </c>
      <c r="AS38" s="189">
        <f t="shared" si="35"/>
        <v>3</v>
      </c>
      <c r="AT38" s="193" t="s">
        <v>102</v>
      </c>
      <c r="AU38" s="193"/>
      <c r="AV38" s="200" t="s">
        <v>174</v>
      </c>
      <c r="AW38" s="200" t="s">
        <v>174</v>
      </c>
    </row>
    <row r="39" spans="1:49" ht="15.75" customHeight="1">
      <c r="A39" s="218" t="s">
        <v>110</v>
      </c>
      <c r="B39" s="131" t="s">
        <v>59</v>
      </c>
      <c r="C39" s="291" t="s">
        <v>192</v>
      </c>
      <c r="D39" s="83"/>
      <c r="E39" s="73">
        <f t="shared" si="18"/>
      </c>
      <c r="F39" s="83"/>
      <c r="G39" s="73">
        <f t="shared" si="19"/>
      </c>
      <c r="H39" s="83"/>
      <c r="I39" s="132"/>
      <c r="J39" s="93">
        <v>1</v>
      </c>
      <c r="K39" s="271">
        <f t="shared" si="20"/>
        <v>15</v>
      </c>
      <c r="L39" s="90">
        <v>1</v>
      </c>
      <c r="M39" s="271">
        <f t="shared" si="21"/>
        <v>15</v>
      </c>
      <c r="N39" s="90">
        <v>3</v>
      </c>
      <c r="O39" s="136" t="s">
        <v>133</v>
      </c>
      <c r="P39" s="83"/>
      <c r="Q39" s="73">
        <f t="shared" si="22"/>
      </c>
      <c r="R39" s="83"/>
      <c r="S39" s="73">
        <f t="shared" si="23"/>
      </c>
      <c r="T39" s="83"/>
      <c r="U39" s="132"/>
      <c r="V39" s="85"/>
      <c r="W39" s="73">
        <f t="shared" si="24"/>
      </c>
      <c r="X39" s="83"/>
      <c r="Y39" s="73">
        <f t="shared" si="25"/>
      </c>
      <c r="Z39" s="83"/>
      <c r="AA39" s="133"/>
      <c r="AB39" s="85"/>
      <c r="AC39" s="73">
        <f t="shared" si="26"/>
      </c>
      <c r="AD39" s="86"/>
      <c r="AE39" s="73">
        <f t="shared" si="27"/>
      </c>
      <c r="AF39" s="86"/>
      <c r="AG39" s="134"/>
      <c r="AH39" s="83"/>
      <c r="AI39" s="73">
        <f t="shared" si="28"/>
      </c>
      <c r="AJ39" s="83"/>
      <c r="AK39" s="73">
        <f t="shared" si="29"/>
      </c>
      <c r="AL39" s="83"/>
      <c r="AM39" s="83"/>
      <c r="AN39" s="81">
        <f t="shared" si="30"/>
        <v>1</v>
      </c>
      <c r="AO39" s="73">
        <f t="shared" si="31"/>
        <v>15</v>
      </c>
      <c r="AP39" s="82">
        <f t="shared" si="32"/>
        <v>1</v>
      </c>
      <c r="AQ39" s="73">
        <f t="shared" si="33"/>
        <v>15</v>
      </c>
      <c r="AR39" s="82">
        <f t="shared" si="34"/>
        <v>3</v>
      </c>
      <c r="AS39" s="189">
        <f t="shared" si="35"/>
        <v>2</v>
      </c>
      <c r="AT39" s="193" t="s">
        <v>103</v>
      </c>
      <c r="AU39" s="193"/>
      <c r="AV39" s="200" t="s">
        <v>199</v>
      </c>
      <c r="AW39" s="200" t="s">
        <v>199</v>
      </c>
    </row>
    <row r="40" spans="1:49" ht="15.75" customHeight="1">
      <c r="A40" s="274" t="s">
        <v>219</v>
      </c>
      <c r="B40" s="131" t="s">
        <v>59</v>
      </c>
      <c r="C40" s="97" t="s">
        <v>220</v>
      </c>
      <c r="D40" s="83"/>
      <c r="E40" s="73"/>
      <c r="F40" s="83"/>
      <c r="G40" s="73"/>
      <c r="H40" s="83"/>
      <c r="I40" s="132"/>
      <c r="J40" s="93">
        <v>1</v>
      </c>
      <c r="K40" s="271">
        <f t="shared" si="20"/>
        <v>15</v>
      </c>
      <c r="L40" s="90">
        <v>1</v>
      </c>
      <c r="M40" s="271">
        <f t="shared" si="21"/>
        <v>15</v>
      </c>
      <c r="N40" s="90">
        <v>2</v>
      </c>
      <c r="O40" s="136" t="s">
        <v>53</v>
      </c>
      <c r="P40" s="83"/>
      <c r="Q40" s="73"/>
      <c r="R40" s="83"/>
      <c r="S40" s="73"/>
      <c r="T40" s="83"/>
      <c r="U40" s="132"/>
      <c r="V40" s="85"/>
      <c r="W40" s="73"/>
      <c r="X40" s="83"/>
      <c r="Y40" s="73"/>
      <c r="Z40" s="83"/>
      <c r="AA40" s="133"/>
      <c r="AB40" s="85"/>
      <c r="AC40" s="73"/>
      <c r="AD40" s="86"/>
      <c r="AE40" s="73"/>
      <c r="AF40" s="86"/>
      <c r="AG40" s="134"/>
      <c r="AH40" s="83"/>
      <c r="AI40" s="73"/>
      <c r="AJ40" s="83"/>
      <c r="AK40" s="73"/>
      <c r="AL40" s="83"/>
      <c r="AM40" s="83"/>
      <c r="AN40" s="81">
        <f t="shared" si="30"/>
        <v>1</v>
      </c>
      <c r="AO40" s="73">
        <f t="shared" si="31"/>
        <v>15</v>
      </c>
      <c r="AP40" s="82">
        <f t="shared" si="32"/>
        <v>1</v>
      </c>
      <c r="AQ40" s="73">
        <f t="shared" si="33"/>
        <v>15</v>
      </c>
      <c r="AR40" s="82">
        <f t="shared" si="34"/>
        <v>2</v>
      </c>
      <c r="AS40" s="189">
        <f t="shared" si="35"/>
        <v>2</v>
      </c>
      <c r="AT40" s="193"/>
      <c r="AU40" s="193"/>
      <c r="AV40" s="281" t="s">
        <v>223</v>
      </c>
      <c r="AW40" s="281" t="s">
        <v>223</v>
      </c>
    </row>
    <row r="41" spans="1:49" ht="15.75" customHeight="1">
      <c r="A41" s="218" t="s">
        <v>193</v>
      </c>
      <c r="B41" s="131" t="s">
        <v>59</v>
      </c>
      <c r="C41" s="97" t="s">
        <v>191</v>
      </c>
      <c r="D41" s="83"/>
      <c r="E41" s="73"/>
      <c r="F41" s="83"/>
      <c r="G41" s="73"/>
      <c r="H41" s="83"/>
      <c r="I41" s="132"/>
      <c r="J41" s="93">
        <v>1</v>
      </c>
      <c r="K41" s="271">
        <f t="shared" si="20"/>
        <v>15</v>
      </c>
      <c r="L41" s="90">
        <v>1</v>
      </c>
      <c r="M41" s="271">
        <f t="shared" si="21"/>
        <v>15</v>
      </c>
      <c r="N41" s="90">
        <v>3</v>
      </c>
      <c r="O41" s="136" t="s">
        <v>53</v>
      </c>
      <c r="P41" s="83"/>
      <c r="Q41" s="73"/>
      <c r="R41" s="83"/>
      <c r="S41" s="73"/>
      <c r="T41" s="83"/>
      <c r="U41" s="132"/>
      <c r="V41" s="85"/>
      <c r="W41" s="73"/>
      <c r="X41" s="83"/>
      <c r="Y41" s="73"/>
      <c r="Z41" s="83"/>
      <c r="AA41" s="133"/>
      <c r="AB41" s="85"/>
      <c r="AC41" s="73"/>
      <c r="AD41" s="86"/>
      <c r="AE41" s="73"/>
      <c r="AF41" s="86"/>
      <c r="AG41" s="134"/>
      <c r="AH41" s="83"/>
      <c r="AI41" s="73"/>
      <c r="AJ41" s="83"/>
      <c r="AK41" s="73"/>
      <c r="AL41" s="83"/>
      <c r="AM41" s="83"/>
      <c r="AN41" s="81"/>
      <c r="AO41" s="73"/>
      <c r="AP41" s="82">
        <f t="shared" si="32"/>
        <v>1</v>
      </c>
      <c r="AQ41" s="73">
        <f t="shared" si="33"/>
        <v>15</v>
      </c>
      <c r="AR41" s="82">
        <f t="shared" si="34"/>
        <v>3</v>
      </c>
      <c r="AS41" s="189"/>
      <c r="AT41" s="193"/>
      <c r="AU41" s="193"/>
      <c r="AV41" s="200" t="s">
        <v>198</v>
      </c>
      <c r="AW41" s="200" t="s">
        <v>198</v>
      </c>
    </row>
    <row r="42" spans="1:49" ht="15.75" customHeight="1">
      <c r="A42" s="218" t="s">
        <v>194</v>
      </c>
      <c r="B42" s="131" t="s">
        <v>59</v>
      </c>
      <c r="C42" s="97" t="s">
        <v>190</v>
      </c>
      <c r="D42" s="83"/>
      <c r="E42" s="73"/>
      <c r="F42" s="83"/>
      <c r="G42" s="73"/>
      <c r="H42" s="83"/>
      <c r="I42" s="132"/>
      <c r="J42" s="93">
        <v>1</v>
      </c>
      <c r="K42" s="271">
        <f t="shared" si="20"/>
        <v>15</v>
      </c>
      <c r="L42" s="90">
        <v>1</v>
      </c>
      <c r="M42" s="271">
        <f t="shared" si="21"/>
        <v>15</v>
      </c>
      <c r="N42" s="90">
        <v>2</v>
      </c>
      <c r="O42" s="136" t="s">
        <v>53</v>
      </c>
      <c r="P42" s="83"/>
      <c r="Q42" s="73"/>
      <c r="R42" s="83"/>
      <c r="S42" s="73"/>
      <c r="T42" s="83"/>
      <c r="U42" s="132"/>
      <c r="V42" s="85"/>
      <c r="W42" s="73"/>
      <c r="X42" s="83"/>
      <c r="Y42" s="73"/>
      <c r="Z42" s="83"/>
      <c r="AA42" s="133"/>
      <c r="AB42" s="85"/>
      <c r="AC42" s="73"/>
      <c r="AD42" s="86"/>
      <c r="AE42" s="73"/>
      <c r="AF42" s="86"/>
      <c r="AG42" s="134"/>
      <c r="AH42" s="83"/>
      <c r="AI42" s="73"/>
      <c r="AJ42" s="83"/>
      <c r="AK42" s="73"/>
      <c r="AL42" s="83"/>
      <c r="AM42" s="83"/>
      <c r="AN42" s="81"/>
      <c r="AO42" s="73"/>
      <c r="AP42" s="82">
        <f t="shared" si="32"/>
        <v>1</v>
      </c>
      <c r="AQ42" s="73">
        <f t="shared" si="33"/>
        <v>15</v>
      </c>
      <c r="AR42" s="82">
        <f t="shared" si="34"/>
        <v>2</v>
      </c>
      <c r="AS42" s="189"/>
      <c r="AT42" s="193"/>
      <c r="AU42" s="193"/>
      <c r="AV42" s="200" t="s">
        <v>197</v>
      </c>
      <c r="AW42" s="200" t="s">
        <v>197</v>
      </c>
    </row>
    <row r="43" spans="1:49" ht="15.75" customHeight="1">
      <c r="A43" s="274" t="s">
        <v>221</v>
      </c>
      <c r="B43" s="131" t="s">
        <v>59</v>
      </c>
      <c r="C43" s="97" t="s">
        <v>222</v>
      </c>
      <c r="D43" s="83"/>
      <c r="E43" s="73">
        <f t="shared" si="18"/>
      </c>
      <c r="F43" s="83"/>
      <c r="G43" s="73">
        <f t="shared" si="19"/>
      </c>
      <c r="H43" s="83"/>
      <c r="I43" s="132"/>
      <c r="J43" s="85">
        <v>1</v>
      </c>
      <c r="K43" s="73">
        <f t="shared" si="20"/>
        <v>15</v>
      </c>
      <c r="L43" s="83">
        <v>2</v>
      </c>
      <c r="M43" s="73">
        <f t="shared" si="21"/>
        <v>30</v>
      </c>
      <c r="N43" s="90">
        <v>2</v>
      </c>
      <c r="O43" s="136" t="s">
        <v>133</v>
      </c>
      <c r="P43" s="83"/>
      <c r="Q43" s="73">
        <f t="shared" si="22"/>
      </c>
      <c r="R43" s="83"/>
      <c r="S43" s="73">
        <f t="shared" si="23"/>
      </c>
      <c r="T43" s="83"/>
      <c r="U43" s="132"/>
      <c r="V43" s="85"/>
      <c r="W43" s="73">
        <f t="shared" si="24"/>
      </c>
      <c r="X43" s="83"/>
      <c r="Y43" s="73">
        <f t="shared" si="25"/>
      </c>
      <c r="Z43" s="83"/>
      <c r="AA43" s="133"/>
      <c r="AB43" s="85"/>
      <c r="AC43" s="73">
        <f t="shared" si="26"/>
      </c>
      <c r="AD43" s="86"/>
      <c r="AE43" s="73">
        <f t="shared" si="27"/>
      </c>
      <c r="AF43" s="86"/>
      <c r="AG43" s="134"/>
      <c r="AH43" s="83"/>
      <c r="AI43" s="73">
        <f t="shared" si="28"/>
      </c>
      <c r="AJ43" s="83"/>
      <c r="AK43" s="73">
        <f t="shared" si="29"/>
      </c>
      <c r="AL43" s="83"/>
      <c r="AM43" s="83"/>
      <c r="AN43" s="81">
        <f t="shared" si="30"/>
        <v>1</v>
      </c>
      <c r="AO43" s="73">
        <f t="shared" si="31"/>
        <v>15</v>
      </c>
      <c r="AP43" s="82">
        <f t="shared" si="32"/>
        <v>2</v>
      </c>
      <c r="AQ43" s="73">
        <f t="shared" si="33"/>
        <v>30</v>
      </c>
      <c r="AR43" s="82">
        <f t="shared" si="34"/>
        <v>2</v>
      </c>
      <c r="AS43" s="189">
        <f t="shared" si="35"/>
        <v>3</v>
      </c>
      <c r="AT43" s="193" t="s">
        <v>104</v>
      </c>
      <c r="AU43" s="193"/>
      <c r="AV43" s="200" t="s">
        <v>175</v>
      </c>
      <c r="AW43" s="200" t="s">
        <v>224</v>
      </c>
    </row>
    <row r="44" spans="1:49" ht="15.75" customHeight="1">
      <c r="A44" s="218" t="s">
        <v>109</v>
      </c>
      <c r="B44" s="131" t="s">
        <v>59</v>
      </c>
      <c r="C44" s="97" t="s">
        <v>105</v>
      </c>
      <c r="D44" s="83"/>
      <c r="E44" s="73">
        <f t="shared" si="18"/>
      </c>
      <c r="F44" s="83"/>
      <c r="G44" s="73">
        <f t="shared" si="19"/>
      </c>
      <c r="H44" s="83"/>
      <c r="I44" s="132"/>
      <c r="J44" s="85">
        <v>1</v>
      </c>
      <c r="K44" s="73">
        <f t="shared" si="20"/>
        <v>15</v>
      </c>
      <c r="L44" s="83">
        <v>2</v>
      </c>
      <c r="M44" s="73">
        <f t="shared" si="21"/>
        <v>30</v>
      </c>
      <c r="N44" s="83">
        <v>3</v>
      </c>
      <c r="O44" s="136" t="s">
        <v>133</v>
      </c>
      <c r="P44" s="83"/>
      <c r="Q44" s="73">
        <f t="shared" si="22"/>
      </c>
      <c r="R44" s="83"/>
      <c r="S44" s="73">
        <f t="shared" si="23"/>
      </c>
      <c r="T44" s="83"/>
      <c r="U44" s="132"/>
      <c r="V44" s="85"/>
      <c r="W44" s="73">
        <f t="shared" si="24"/>
      </c>
      <c r="X44" s="83"/>
      <c r="Y44" s="73">
        <f t="shared" si="25"/>
      </c>
      <c r="Z44" s="83"/>
      <c r="AA44" s="133"/>
      <c r="AB44" s="85"/>
      <c r="AC44" s="73">
        <f t="shared" si="26"/>
      </c>
      <c r="AD44" s="86"/>
      <c r="AE44" s="73">
        <f t="shared" si="27"/>
      </c>
      <c r="AF44" s="86"/>
      <c r="AG44" s="134"/>
      <c r="AH44" s="83"/>
      <c r="AI44" s="73">
        <f t="shared" si="28"/>
      </c>
      <c r="AJ44" s="83"/>
      <c r="AK44" s="73">
        <f t="shared" si="29"/>
      </c>
      <c r="AL44" s="83"/>
      <c r="AM44" s="83"/>
      <c r="AN44" s="81">
        <f t="shared" si="30"/>
        <v>1</v>
      </c>
      <c r="AO44" s="73">
        <f t="shared" si="31"/>
        <v>15</v>
      </c>
      <c r="AP44" s="82">
        <f t="shared" si="32"/>
        <v>2</v>
      </c>
      <c r="AQ44" s="73">
        <f t="shared" si="33"/>
        <v>30</v>
      </c>
      <c r="AR44" s="82">
        <f t="shared" si="34"/>
        <v>3</v>
      </c>
      <c r="AS44" s="189">
        <f t="shared" si="35"/>
        <v>3</v>
      </c>
      <c r="AT44" s="193" t="s">
        <v>102</v>
      </c>
      <c r="AU44" s="193"/>
      <c r="AV44" s="200" t="s">
        <v>174</v>
      </c>
      <c r="AW44" s="200" t="s">
        <v>174</v>
      </c>
    </row>
    <row r="45" spans="1:49" ht="15.75" customHeight="1" thickBot="1">
      <c r="A45" s="88"/>
      <c r="B45" s="131" t="s">
        <v>52</v>
      </c>
      <c r="C45" s="97" t="s">
        <v>106</v>
      </c>
      <c r="D45" s="83"/>
      <c r="E45" s="73">
        <f t="shared" si="18"/>
      </c>
      <c r="F45" s="83"/>
      <c r="G45" s="73">
        <f t="shared" si="19"/>
      </c>
      <c r="H45" s="83"/>
      <c r="I45" s="132"/>
      <c r="J45" s="85">
        <v>1</v>
      </c>
      <c r="K45" s="73">
        <f t="shared" si="20"/>
        <v>15</v>
      </c>
      <c r="L45" s="83">
        <v>2</v>
      </c>
      <c r="M45" s="73">
        <f t="shared" si="21"/>
        <v>30</v>
      </c>
      <c r="N45" s="83">
        <v>3</v>
      </c>
      <c r="O45" s="75" t="s">
        <v>53</v>
      </c>
      <c r="P45" s="83"/>
      <c r="Q45" s="73">
        <f t="shared" si="22"/>
      </c>
      <c r="R45" s="83"/>
      <c r="S45" s="73">
        <f t="shared" si="23"/>
      </c>
      <c r="T45" s="83"/>
      <c r="U45" s="132"/>
      <c r="V45" s="85"/>
      <c r="W45" s="73">
        <f t="shared" si="24"/>
      </c>
      <c r="X45" s="83"/>
      <c r="Y45" s="73">
        <f t="shared" si="25"/>
      </c>
      <c r="Z45" s="83"/>
      <c r="AA45" s="133"/>
      <c r="AB45" s="85"/>
      <c r="AC45" s="73">
        <f t="shared" si="26"/>
      </c>
      <c r="AD45" s="86"/>
      <c r="AE45" s="73">
        <f t="shared" si="27"/>
      </c>
      <c r="AF45" s="86"/>
      <c r="AG45" s="134"/>
      <c r="AH45" s="83"/>
      <c r="AI45" s="73">
        <f t="shared" si="28"/>
      </c>
      <c r="AJ45" s="83"/>
      <c r="AK45" s="73">
        <f t="shared" si="29"/>
      </c>
      <c r="AL45" s="83"/>
      <c r="AM45" s="83"/>
      <c r="AN45" s="81">
        <f t="shared" si="30"/>
        <v>1</v>
      </c>
      <c r="AO45" s="73">
        <f t="shared" si="31"/>
        <v>15</v>
      </c>
      <c r="AP45" s="82">
        <f t="shared" si="32"/>
        <v>2</v>
      </c>
      <c r="AQ45" s="73">
        <f t="shared" si="33"/>
        <v>30</v>
      </c>
      <c r="AR45" s="82">
        <f t="shared" si="34"/>
        <v>3</v>
      </c>
      <c r="AS45" s="189">
        <f t="shared" si="35"/>
        <v>3</v>
      </c>
      <c r="AT45" s="193"/>
      <c r="AU45" s="193"/>
      <c r="AV45" s="200"/>
      <c r="AW45" s="200"/>
    </row>
    <row r="46" spans="1:49" s="3" customFormat="1" ht="15.75" customHeight="1" thickBot="1">
      <c r="A46" s="105"/>
      <c r="B46" s="222"/>
      <c r="C46" s="60" t="s">
        <v>20</v>
      </c>
      <c r="D46" s="107">
        <f>IF(SUM(D30:D45)=0,"",SUM(D30:D45))</f>
      </c>
      <c r="E46" s="141">
        <f>IF(SUM(D30:D45)=0,"",SUM(D30:D45)*15)</f>
      </c>
      <c r="F46" s="108">
        <f>IF(SUM(F30:F45)=0,"",SUM(F30:F45))</f>
      </c>
      <c r="G46" s="141">
        <f>IF(SUM(F30:F45)=0,"",SUM(F30:F45)*15)</f>
      </c>
      <c r="H46" s="109">
        <f>IF(SUM(H30:H45)=0,"",SUM(H30:H45))</f>
      </c>
      <c r="I46" s="142">
        <f>IF(SUM(D30:D45)+SUM(F30:F45)=0,"",SUM(D30:D45)+SUM(F30:F45))</f>
      </c>
      <c r="J46" s="107">
        <f>IF(SUM(J30:J35)=0,"",SUM(J30:J35))</f>
        <v>10</v>
      </c>
      <c r="K46" s="117">
        <f>IF(SUM(J30:J45)=0,"",SUM(J30:J35)*15)</f>
        <v>150</v>
      </c>
      <c r="L46" s="108">
        <f>IF(SUM(L30:L45)=0,"",SUM(L30:L35))</f>
        <v>12</v>
      </c>
      <c r="M46" s="117">
        <f>IF(SUM(L30:L45)=0,"",SUM(L30:L35)*15)</f>
        <v>180</v>
      </c>
      <c r="N46" s="108">
        <f>IF(SUM(N30:N45)=0,"",SUM(N30:N35))</f>
        <v>24</v>
      </c>
      <c r="O46" s="143">
        <f>IF(SUM(J30:J45)+SUM(L30:L45)=0,"",SUM(J27:J35)+SUM(L30:L35))</f>
        <v>22</v>
      </c>
      <c r="P46" s="113">
        <f>IF(SUM(P30:P45)=0,"",SUM(P30:P45))</f>
      </c>
      <c r="Q46" s="141">
        <f>IF(SUM(P30:P45)=0,"",SUM(P30:P45)*15)</f>
      </c>
      <c r="R46" s="108">
        <f>IF(SUM(R30:R45)=0,"",SUM(R30:R45))</f>
      </c>
      <c r="S46" s="141">
        <f>IF(SUM(R30:R45)=0,"",SUM(R30:R45)*15)</f>
      </c>
      <c r="T46" s="108">
        <f>IF(SUM(T30:T45)=0,"",SUM(T30:T45))</f>
      </c>
      <c r="U46" s="142">
        <f>IF(SUM(P30:P45)+SUM(R30:R45)=0,"",SUM(P27:P45)+SUM(R30:R45))</f>
      </c>
      <c r="V46" s="107">
        <f>IF(SUM(V30:V45)=0,"",SUM(V30:V45))</f>
      </c>
      <c r="W46" s="117">
        <f>IF(SUM(V30:V45)=0,"",SUM(V30:V45)*15)</f>
      </c>
      <c r="X46" s="108">
        <f>IF(SUM(X30:X45)=0,"",SUM(X30:X45))</f>
      </c>
      <c r="Y46" s="117">
        <f>IF(SUM(X30:X45)=0,"",SUM(X30:X45)*15)</f>
      </c>
      <c r="Z46" s="144">
        <f>IF(SUM(Z30:Z45)=0,"",SUM(Z30:Z45))</f>
      </c>
      <c r="AA46" s="145">
        <f>IF(SUM(V30:V45)+SUM(X30:X45)=0,"",SUM(V27:V45)+SUM(X30:X45))</f>
      </c>
      <c r="AB46" s="107">
        <f>IF(SUM(AB30:AB45)=0,"",SUM(AB30:AB45))</f>
      </c>
      <c r="AC46" s="117">
        <f>IF(SUM(AB30:AB45)=0,"",SUM(AB30:AB45)*15)</f>
      </c>
      <c r="AD46" s="108">
        <f>IF(SUM(AD30:AD45)=0,"",SUM(AD30:AD45))</f>
      </c>
      <c r="AE46" s="117">
        <f>IF(SUM(AD30:AD45)=0,"",SUM(AD30:AD45)*15)</f>
      </c>
      <c r="AF46" s="108">
        <f>IF(SUM(AF30:AF45)=0,"",SUM(AF30:AF45))</f>
      </c>
      <c r="AG46" s="146">
        <f>IF(SUM(AB30:AB45)+SUM(AD30:AD45)=0,"",SUM(AB27:AB45)+SUM(AD30:AD45))</f>
      </c>
      <c r="AH46" s="113">
        <f>IF(SUM(AH30:AH45)=0,"",SUM(AH30:AH45))</f>
      </c>
      <c r="AI46" s="141">
        <f>IF(SUM(AH30:AH45)=0,"",SUM(AH30:AH45)*15)</f>
      </c>
      <c r="AJ46" s="108">
        <f>IF(SUM(AJ30:AJ45)=0,"",SUM(AJ30:AJ45))</f>
      </c>
      <c r="AK46" s="141">
        <f>IF(SUM(AJ30:AJ45)=0,"",SUM(AJ30:AJ45)*15)</f>
      </c>
      <c r="AL46" s="108">
        <f>IF(SUM(AL30:AL45)=0,"",SUM(AL30:AL45))</f>
      </c>
      <c r="AM46" s="143">
        <f>IF(SUM(AH30:AH45)+SUM(AJ30:AJ45)=0,"",SUM(AH27:AH45)+SUM(AJ30:AJ45))</f>
      </c>
      <c r="AN46" s="116">
        <f>IF(SUM(AN30:AN45)=0,"",SUM(AN30:AN35))</f>
        <v>10</v>
      </c>
      <c r="AO46" s="117">
        <f>IF(SUM(AN30:AN35)=0,"",SUM(AN30:AN35)*15)</f>
        <v>150</v>
      </c>
      <c r="AP46" s="108">
        <f>IF(SUM(AP34:AP45)=0,"",SUM(AP30:AP35))</f>
        <v>12</v>
      </c>
      <c r="AQ46" s="117">
        <f>IF(SUM(AP30:AP45)=0,"",SUM(AP30:AP35)*15)</f>
        <v>180</v>
      </c>
      <c r="AR46" s="108">
        <f>IF(SUM(AR30:AR45)=0,"",SUM(AR30:AR35))</f>
        <v>24</v>
      </c>
      <c r="AS46" s="109">
        <f>IF(SUM(AS30:AS45)=0,"",SUM(AS30:AS35))</f>
        <v>22</v>
      </c>
      <c r="AT46" s="194"/>
      <c r="AU46" s="194"/>
      <c r="AV46" s="249"/>
      <c r="AW46" s="249"/>
    </row>
    <row r="47" spans="1:49" s="3" customFormat="1" ht="19.5" customHeight="1" thickBot="1">
      <c r="A47" s="313" t="s">
        <v>86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4"/>
      <c r="AT47" s="194"/>
      <c r="AU47" s="194"/>
      <c r="AV47" s="249"/>
      <c r="AW47" s="249"/>
    </row>
    <row r="48" spans="1:49" s="3" customFormat="1" ht="15.75" customHeight="1">
      <c r="A48" s="161" t="s">
        <v>9</v>
      </c>
      <c r="B48" s="225"/>
      <c r="C48" s="147" t="s">
        <v>21</v>
      </c>
      <c r="D48" s="118"/>
      <c r="E48" s="119"/>
      <c r="F48" s="120"/>
      <c r="G48" s="119"/>
      <c r="H48" s="120"/>
      <c r="I48" s="121"/>
      <c r="J48" s="120"/>
      <c r="K48" s="119"/>
      <c r="L48" s="120"/>
      <c r="M48" s="119"/>
      <c r="N48" s="120"/>
      <c r="O48" s="121"/>
      <c r="P48" s="120"/>
      <c r="Q48" s="119"/>
      <c r="R48" s="120"/>
      <c r="S48" s="119"/>
      <c r="T48" s="120"/>
      <c r="U48" s="121"/>
      <c r="V48" s="120"/>
      <c r="W48" s="119"/>
      <c r="X48" s="120"/>
      <c r="Y48" s="119"/>
      <c r="Z48" s="120"/>
      <c r="AA48" s="121"/>
      <c r="AB48" s="121"/>
      <c r="AC48" s="121"/>
      <c r="AD48" s="121"/>
      <c r="AE48" s="121"/>
      <c r="AF48" s="121"/>
      <c r="AG48" s="121"/>
      <c r="AH48" s="120"/>
      <c r="AI48" s="119"/>
      <c r="AJ48" s="120"/>
      <c r="AK48" s="119"/>
      <c r="AL48" s="120"/>
      <c r="AM48" s="121"/>
      <c r="AN48" s="148"/>
      <c r="AO48" s="149"/>
      <c r="AP48" s="149"/>
      <c r="AQ48" s="149"/>
      <c r="AR48" s="149"/>
      <c r="AS48" s="186"/>
      <c r="AT48" s="194"/>
      <c r="AU48" s="194"/>
      <c r="AV48" s="249"/>
      <c r="AW48" s="249"/>
    </row>
    <row r="49" spans="1:49" ht="15.75" customHeight="1">
      <c r="A49" s="218" t="s">
        <v>131</v>
      </c>
      <c r="B49" s="241" t="s">
        <v>17</v>
      </c>
      <c r="C49" s="150" t="s">
        <v>58</v>
      </c>
      <c r="D49" s="83"/>
      <c r="E49" s="73">
        <f>IF(D49*15=0,"",D49*15)</f>
      </c>
      <c r="F49" s="83"/>
      <c r="G49" s="73">
        <f>IF(F49*15=0,"",F49*15)</f>
      </c>
      <c r="H49" s="83"/>
      <c r="I49" s="132"/>
      <c r="J49" s="85">
        <v>6</v>
      </c>
      <c r="K49" s="73">
        <f>IF(J49*15=0,"",J49*15)</f>
        <v>90</v>
      </c>
      <c r="L49" s="83"/>
      <c r="M49" s="73">
        <f>IF(L49*15=0,"",L49*15)</f>
      </c>
      <c r="N49" s="83"/>
      <c r="O49" s="75" t="s">
        <v>53</v>
      </c>
      <c r="P49" s="85"/>
      <c r="Q49" s="73">
        <f>IF(P49*15=0,"",P49*15)</f>
      </c>
      <c r="R49" s="83"/>
      <c r="S49" s="73">
        <f>IF(R49*15=0,"",R49*15)</f>
      </c>
      <c r="T49" s="83"/>
      <c r="U49" s="133"/>
      <c r="V49" s="85"/>
      <c r="W49" s="73">
        <f>IF(V49*15=0,"",V49*15)</f>
      </c>
      <c r="X49" s="83"/>
      <c r="Y49" s="73">
        <f>IF(X49*15=0,"",X49*15)</f>
      </c>
      <c r="Z49" s="83"/>
      <c r="AA49" s="133"/>
      <c r="AB49" s="85"/>
      <c r="AC49" s="73">
        <f>IF(AB49*15=0,"",AB49*15)</f>
      </c>
      <c r="AD49" s="83"/>
      <c r="AE49" s="73">
        <f>IF(AD49*15=0,"",AD49*15)</f>
      </c>
      <c r="AF49" s="83"/>
      <c r="AG49" s="133"/>
      <c r="AH49" s="83"/>
      <c r="AI49" s="73">
        <f>IF(AH49*15=0,"",AH49*15)</f>
      </c>
      <c r="AJ49" s="83"/>
      <c r="AK49" s="73">
        <f>IF(AJ49*15=0,"",AJ49*15)</f>
      </c>
      <c r="AL49" s="83"/>
      <c r="AM49" s="83"/>
      <c r="AN49" s="81">
        <f>IF(D49+J49+P49+V49+AB49+AH49=0,"",D49+J49+P49+V49+AB49+AH49)</f>
        <v>6</v>
      </c>
      <c r="AO49" s="73">
        <f>IF((D49+J49+P49+V49+AB49+AH49)*15=0,"",(D49+J49+P49+V49+AB49+AH49)*15)</f>
        <v>90</v>
      </c>
      <c r="AP49" s="82">
        <f>IF(F49+L49+R49+X49+AD49+AJ49=0,"",F49+L49+R49+X49+AD49+AJ49)</f>
      </c>
      <c r="AQ49" s="73">
        <f>IF((F49+L49+R49+X49+AD49+AJ49)*15=0,"",(F49+L49+R49+X49+AD49+AJ49)*15)</f>
      </c>
      <c r="AR49" s="82">
        <f>IF(H49+N49+T49+Z49+AF49+AL49=0,"",H49+N49+T49+Z49+AF49+AL49)</f>
      </c>
      <c r="AS49" s="189">
        <f>IF(D49+F49+J49+L49+P49+R49+V49+X49+AB49+AD49+AH49+AJ49=0,"",D49+F49+J49+L49+P49+R49+V49+X49+AB49+AD49+AH49+AJ49)</f>
        <v>6</v>
      </c>
      <c r="AT49" s="193"/>
      <c r="AU49" s="193"/>
      <c r="AV49" s="200"/>
      <c r="AW49" s="200"/>
    </row>
    <row r="50" spans="1:49" ht="15.75" customHeight="1">
      <c r="A50" s="218" t="s">
        <v>132</v>
      </c>
      <c r="B50" s="241" t="s">
        <v>17</v>
      </c>
      <c r="C50" s="150" t="s">
        <v>136</v>
      </c>
      <c r="D50" s="83"/>
      <c r="E50" s="73">
        <f>IF(D50*15=0,"",D50*15)</f>
      </c>
      <c r="F50" s="83"/>
      <c r="G50" s="73">
        <f>IF(F50*15=0,"",F50*15)</f>
      </c>
      <c r="H50" s="83"/>
      <c r="I50" s="132"/>
      <c r="J50" s="85"/>
      <c r="K50" s="73">
        <f>IF(J50*15=0,"",J50*15)</f>
      </c>
      <c r="L50" s="83"/>
      <c r="M50" s="73">
        <f>IF(L50*15=0,"",L50*15)</f>
      </c>
      <c r="N50" s="83">
        <v>6</v>
      </c>
      <c r="O50" s="75" t="s">
        <v>137</v>
      </c>
      <c r="P50" s="85"/>
      <c r="Q50" s="73">
        <f>IF(P50*15=0,"",P50*15)</f>
      </c>
      <c r="R50" s="83"/>
      <c r="S50" s="73">
        <f>IF(R50*15=0,"",R50*15)</f>
      </c>
      <c r="T50" s="83"/>
      <c r="U50" s="133"/>
      <c r="V50" s="85"/>
      <c r="W50" s="73">
        <f>IF(V50*15=0,"",V50*15)</f>
      </c>
      <c r="X50" s="83"/>
      <c r="Y50" s="73">
        <f>IF(X50*15=0,"",X50*15)</f>
      </c>
      <c r="Z50" s="83"/>
      <c r="AA50" s="133"/>
      <c r="AB50" s="85"/>
      <c r="AC50" s="73">
        <f>IF(AB50*15=0,"",AB50*15)</f>
      </c>
      <c r="AD50" s="83"/>
      <c r="AE50" s="73">
        <f>IF(AD50*15=0,"",AD50*15)</f>
      </c>
      <c r="AF50" s="83"/>
      <c r="AG50" s="133"/>
      <c r="AH50" s="83"/>
      <c r="AI50" s="73">
        <f>IF(AH50*15=0,"",AH50*15)</f>
      </c>
      <c r="AJ50" s="83"/>
      <c r="AK50" s="73">
        <f>IF(AJ50*15=0,"",AJ50*15)</f>
      </c>
      <c r="AL50" s="83"/>
      <c r="AM50" s="83"/>
      <c r="AN50" s="81">
        <f>IF(D50+J50+P50+V50+AB50+AH50=0,"",D50+J50+P50+V50+AB50+AH50)</f>
      </c>
      <c r="AO50" s="73">
        <f>IF((D50+J50+P50+V50+AB50+AH50)*15=0,"",(D50+J50+P50+V50+AB50+AH50)*15)</f>
      </c>
      <c r="AP50" s="82">
        <f>IF(F50+L50+R50+X50+AD50+AJ50=0,"",F50+L50+R50+X50+AD50+AJ50)</f>
      </c>
      <c r="AQ50" s="73">
        <f>IF((F50+L50+R50+X50+AD50+AJ50)*15=0,"",(F50+L50+R50+X50+AD50+AJ50)*15)</f>
      </c>
      <c r="AR50" s="82">
        <f>IF(H50+N50+T50+Z50+AF50+AL50=0,"",H50+N50+T50+Z50+AF50+AL50)</f>
        <v>6</v>
      </c>
      <c r="AS50" s="189">
        <f>IF(D50+F50+J50+L50+P50+R50+V50+X50+AB50+AD50+AH50+AJ50=0,"",D50+F50+J50+L50+P50+R50+V50+X50+AB50+AD50+AH50+AJ50)</f>
      </c>
      <c r="AT50" s="193"/>
      <c r="AU50" s="193"/>
      <c r="AV50" s="200"/>
      <c r="AW50" s="200"/>
    </row>
    <row r="51" spans="1:49" ht="15.75" customHeight="1" thickBot="1">
      <c r="A51" s="218" t="s">
        <v>141</v>
      </c>
      <c r="B51" s="241" t="s">
        <v>17</v>
      </c>
      <c r="C51" s="150" t="s">
        <v>138</v>
      </c>
      <c r="D51" s="83"/>
      <c r="E51" s="73">
        <f>IF(D51*15=0,"",D51*15)</f>
      </c>
      <c r="F51" s="83"/>
      <c r="G51" s="73">
        <f>IF(F51*15=0,"",F51*15)</f>
      </c>
      <c r="H51" s="83"/>
      <c r="I51" s="132"/>
      <c r="J51" s="85"/>
      <c r="K51" s="73">
        <f>IF(J51*15=0,"",J51*15)</f>
      </c>
      <c r="L51" s="83"/>
      <c r="M51" s="73">
        <f>IF(L51*15=0,"",L51*15)</f>
      </c>
      <c r="N51" s="83"/>
      <c r="O51" s="75" t="s">
        <v>137</v>
      </c>
      <c r="P51" s="85"/>
      <c r="Q51" s="73">
        <f>IF(P51*15=0,"",P51*15)</f>
      </c>
      <c r="R51" s="83"/>
      <c r="S51" s="73">
        <f>IF(R51*15=0,"",R51*15)</f>
      </c>
      <c r="T51" s="83"/>
      <c r="U51" s="133"/>
      <c r="V51" s="85"/>
      <c r="W51" s="73">
        <f>IF(V51*15=0,"",V51*15)</f>
      </c>
      <c r="X51" s="83"/>
      <c r="Y51" s="73">
        <f>IF(X51*15=0,"",X51*15)</f>
      </c>
      <c r="Z51" s="83"/>
      <c r="AA51" s="133"/>
      <c r="AB51" s="85"/>
      <c r="AC51" s="73">
        <f>IF(AB51*15=0,"",AB51*15)</f>
      </c>
      <c r="AD51" s="83"/>
      <c r="AE51" s="73">
        <f>IF(AD51*15=0,"",AD51*15)</f>
      </c>
      <c r="AF51" s="83"/>
      <c r="AG51" s="133"/>
      <c r="AH51" s="83"/>
      <c r="AI51" s="73">
        <f>IF(AH51*15=0,"",AH51*15)</f>
      </c>
      <c r="AJ51" s="83"/>
      <c r="AK51" s="73">
        <f>IF(AJ51*15=0,"",AJ51*15)</f>
      </c>
      <c r="AL51" s="83"/>
      <c r="AM51" s="83"/>
      <c r="AN51" s="81">
        <f>IF(D51+J51+P51+V51+AB51+AH51=0,"",D51+J51+P51+V51+AB51+AH51)</f>
      </c>
      <c r="AO51" s="73">
        <f>IF((D51+J51+P51+V51+AB51+AH51)*15=0,"",(D51+J51+P51+V51+AB51+AH51)*15)</f>
      </c>
      <c r="AP51" s="82">
        <f>IF(F51+L51+R51+X51+AD51+AJ51=0,"",F51+L51+R51+X51+AD51+AJ51)</f>
      </c>
      <c r="AQ51" s="73">
        <f>IF((F51+L51+R51+X51+AD51+AJ51)*15=0,"",(F51+L51+R51+X51+AD51+AJ51)*15)</f>
      </c>
      <c r="AR51" s="82">
        <f>IF(H51+N51+T51+Z51+AF51+AL51=0,"",H51+N51+T51+Z51+AF51+AL51)</f>
      </c>
      <c r="AS51" s="189">
        <f>IF(D51+F51+J51+L51+P51+R51+V51+X51+AB51+AD51+AH51+AJ51=0,"",D51+F51+J51+L51+P51+R51+V51+X51+AB51+AD51+AH51+AJ51)</f>
      </c>
      <c r="AT51" s="193"/>
      <c r="AU51" s="193"/>
      <c r="AV51" s="200"/>
      <c r="AW51" s="200"/>
    </row>
    <row r="52" spans="1:49" s="3" customFormat="1" ht="15.75" customHeight="1" thickBot="1">
      <c r="A52" s="216"/>
      <c r="B52" s="222"/>
      <c r="C52" s="151" t="s">
        <v>22</v>
      </c>
      <c r="D52" s="107">
        <f>IF(SUM(D51:D51)=0,"",SUM(D51:D51))</f>
      </c>
      <c r="E52" s="141">
        <f>IF(SUM(D51:D51)=0,"",SUM(D51:D51)*15)</f>
      </c>
      <c r="F52" s="108">
        <f>IF(SUM(F51:F51)=0,"",SUM(F51:F51))</f>
      </c>
      <c r="G52" s="141">
        <f>IF(SUM(F51:F51)=0,"",SUM(F51:F51)*15)</f>
      </c>
      <c r="H52" s="108">
        <f>IF(SUM(H51:H51)=0,"",SUM(H51:H51))</f>
      </c>
      <c r="I52" s="142">
        <f>IF(SUM(D51:D51)+SUM(F51:F51)=0,"",SUM(D51:D51)+SUM(F51:F51))</f>
      </c>
      <c r="J52" s="107">
        <f>IF(SUM(J51:J51)=0,"",SUM(J51:J51))</f>
      </c>
      <c r="K52" s="117">
        <f>IF(SUM(J51:J51)=0,"",SUM(J51:J51)*15)</f>
      </c>
      <c r="L52" s="108">
        <f>IF(SUM(L51:L51)=0,"",SUM(L51:L51))</f>
      </c>
      <c r="M52" s="117">
        <f>IF(SUM(L51:L51)=0,"",SUM(L51:L51)*15)</f>
      </c>
      <c r="N52" s="108">
        <f>IF(SUM(N51:N51)=0,"",SUM(N51:N51))</f>
      </c>
      <c r="O52" s="143">
        <f>IF(SUM(J51:J51)+SUM(L51:L51)=0,"",SUM(J51:J51)+SUM(L51:L51))</f>
      </c>
      <c r="P52" s="107">
        <f>IF(SUM(P51:P51)=0,"",SUM(P51:P51))</f>
      </c>
      <c r="Q52" s="141">
        <f>IF(SUM(P51:P51)=0,"",SUM(P51:P51)*15)</f>
      </c>
      <c r="R52" s="108">
        <f>IF(SUM(R51:R51)=0,"",SUM(R51:R51))</f>
      </c>
      <c r="S52" s="141">
        <f>IF(SUM(R51:R51)=0,"",SUM(R51:R51)*15)</f>
      </c>
      <c r="T52" s="108">
        <f>IF(SUM(T51:T51)=0,"",SUM(T51:T51))</f>
      </c>
      <c r="U52" s="143">
        <f>IF(SUM(P51:P51)+SUM(R51:R51)=0,"",SUM(P51:P51)+SUM(R51:R51))</f>
      </c>
      <c r="V52" s="107">
        <f>IF(SUM(V51:V51)=0,"",SUM(V51:V51))</f>
      </c>
      <c r="W52" s="141">
        <f>IF(SUM(V51:V51)=0,"",SUM(V51:V51)*15)</f>
      </c>
      <c r="X52" s="108">
        <f>IF(SUM(X51:X51)=0,"",SUM(X51:X51))</f>
      </c>
      <c r="Y52" s="141">
        <f>IF(SUM(X51:X51)=0,"",SUM(X51:X51)*15)</f>
      </c>
      <c r="Z52" s="108">
        <f>IF(SUM(Z51:Z51)=0,"",SUM(Z51:Z51))</f>
      </c>
      <c r="AA52" s="143">
        <f>IF(SUM(V51:V51)+SUM(X51:X51)=0,"",SUM(V51:V51)+SUM(X51:X51))</f>
      </c>
      <c r="AB52" s="107">
        <f>IF(SUM(AB51:AB51)=0,"",SUM(AB51:AB51))</f>
      </c>
      <c r="AC52" s="141">
        <f>IF(SUM(AB51:AB51)=0,"",SUM(AB51:AB51)*15)</f>
      </c>
      <c r="AD52" s="108">
        <f>IF(SUM(AD51:AD51)=0,"",SUM(AD51:AD51))</f>
      </c>
      <c r="AE52" s="141">
        <f>IF(SUM(AD51:AD51)=0,"",SUM(AD51:AD51)*15)</f>
      </c>
      <c r="AF52" s="109">
        <f>IF(SUM(AF51:AF51)=0,"",SUM(AF51:AF51))</f>
      </c>
      <c r="AG52" s="143">
        <f>IF(SUM(AB51:AB51)+SUM(AD51:AD51)=0,"",SUM(AB51:AB51)+SUM(AD51:AD51))</f>
      </c>
      <c r="AH52" s="107">
        <f>IF(SUM(AH51:AH51)=0,"",SUM(AH51:AH51))</f>
      </c>
      <c r="AI52" s="141">
        <f>IF(SUM(AH51:AH51)=0,"",SUM(AH51:AH51)*15)</f>
      </c>
      <c r="AJ52" s="108">
        <f>IF(SUM(AJ51:AJ51)=0,"",SUM(AJ51:AJ51))</f>
      </c>
      <c r="AK52" s="141">
        <f>IF(SUM(AJ51:AJ51)=0,"",SUM(AJ51:AJ51)*15)</f>
      </c>
      <c r="AL52" s="108">
        <f>IF(SUM(AL51:AL51)=0,"",SUM(AL51:AL51))</f>
      </c>
      <c r="AM52" s="142">
        <f>IF(SUM(AH51:AH51)+SUM(AJ51:AJ51)=0,"",SUM(AH51:AH51)+SUM(AJ51:AJ51))</f>
      </c>
      <c r="AN52" s="116">
        <f>IF(SUM(AN51:AN51)=0,"",SUM(AN51:AN51))</f>
      </c>
      <c r="AO52" s="117">
        <f>IF(SUM(AN51:AN51)=0,"",SUM(AN51:AN51)*15)</f>
      </c>
      <c r="AP52" s="108">
        <f>IF(SUM(AP51:AP51)=0,"",SUM(AP51:AP51))</f>
      </c>
      <c r="AQ52" s="117">
        <f>IF(SUM(AP51:AP51)=0,"",SUM(AP51:AP51)*15)</f>
      </c>
      <c r="AR52" s="108">
        <f>IF(SUM(AR51:AR51)=0,"",SUM(AR51:AR51))</f>
      </c>
      <c r="AS52" s="109">
        <f>IF(SUM(AS51:AS51)=0,"",SUM(AS51:AS51))</f>
      </c>
      <c r="AT52" s="194"/>
      <c r="AU52" s="194"/>
      <c r="AV52" s="249"/>
      <c r="AW52" s="249"/>
    </row>
    <row r="53" spans="1:49" s="53" customFormat="1" ht="21.75" customHeight="1" thickBot="1">
      <c r="A53" s="217"/>
      <c r="B53" s="226"/>
      <c r="C53" s="152" t="s">
        <v>23</v>
      </c>
      <c r="D53" s="153">
        <f>IF(SUM(D11:D24)+SUM(D30:D45)+SUM(D51:D51)=0,"",SUM(D11:D26)+SUM(D30:D35)+SUM(D49:D51))</f>
        <v>16</v>
      </c>
      <c r="E53" s="154">
        <f>IF((SUM(D11:D24)+SUM(D30:D45)+SUM(D51:D51))*15=0,"",(SUM(D11:D26)+SUM(D30:D35)+SUM(D49:D51))*15)</f>
        <v>240</v>
      </c>
      <c r="F53" s="155">
        <f>IF(SUM(F11:F24)+SUM(F30:F45)+SUM(F51:F51)=0,"",SUM(F11:F26)+SUM(F30:F35)+SUM(F49:F51))</f>
        <v>14</v>
      </c>
      <c r="G53" s="154">
        <f>IF((SUM(F11:F24)+SUM(F30:F45)+SUM(F51:F51))*15=0,"",(SUM(F11:F26)+SUM(F30:F35)+SUM(F49:F51))*15)</f>
        <v>210</v>
      </c>
      <c r="H53" s="255">
        <f>IF(SUM(H11:H24)+SUM(H30:H45)+SUM(H51:H51)=0,"",SUM(H11:H26)+SUM(H30:H35)+SUM(H49:H51))</f>
        <v>30</v>
      </c>
      <c r="I53" s="157">
        <f>IF(SUM(D11:D24)+SUM(F11:F24)+SUM(D30:D45)+SUM(F30:F45)+SUM(D51:D51)+SUM(F51:F51)=0,"",SUM(D11:D26)+SUM(F11:F26)+SUM(D30:D35)+SUM(F30:F35)+SUM(D49:D51)+SUM(F49:F51))</f>
        <v>30</v>
      </c>
      <c r="J53" s="153">
        <f>IF(SUM(J11:J24)+SUM(J30:J45)+SUM(J51:J51)=0,"",SUM(J11:J26)+SUM(J30:J35)+SUM(J49:J51))</f>
        <v>16</v>
      </c>
      <c r="K53" s="154">
        <f>IF((SUM(J11:J24)+SUM(J30:J45)+SUM(J49:J51))*15=0,"",(SUM(J11:J26)+SUM(J30:J35)+SUM(J49:J51))*15)</f>
        <v>240</v>
      </c>
      <c r="L53" s="155">
        <f>IF(SUM(L11:L24)+SUM(L30:L45)+SUM(L51:L51)=0,"",SUM(L11:L26)+SUM(L30:L35)+SUM(L49:L51))</f>
        <v>12</v>
      </c>
      <c r="M53" s="154">
        <f>IF((SUM(L11:L24)+SUM(L30:L45)+SUM(L51:L51))*15=0,"",(SUM(L11:L26)+SUM(L30:L35)+SUM(L49:L51))*15)</f>
        <v>180</v>
      </c>
      <c r="N53" s="205">
        <f>IF(SUM(N11:N24)+SUM(N30:N45)+SUM(N50:N50)=0,"",SUM(N11:N26)+SUM(N30:N35)+SUM(N49:N51))</f>
        <v>30</v>
      </c>
      <c r="O53" s="157">
        <f>IF(SUM(J11:J24)+SUM(L11:L24)+SUM(J30:J45)+SUM(L30:L45)+SUM(J51:J51)+SUM(L51:L51)=0,"",SUM(J11:J26)+SUM(L11:L26)+SUM(J30:J35)+SUM(L30:L35)+SUM(J49:J51)+SUM(L49:L51))</f>
        <v>28</v>
      </c>
      <c r="P53" s="153">
        <f>IF(SUM(P11:P24)+SUM(P30:P45)+SUM(P51:P51)=0,"",SUM(P11:P24)+SUM(P30:P45)+SUM(P51:P51))</f>
      </c>
      <c r="Q53" s="154">
        <f>IF((SUM(P11:P24)+SUM(P30:P45)+SUM(P51:P51))*15=0,"",(SUM(P11:P24)+SUM(P30:P45)+SUM(P51:P51))*15)</f>
      </c>
      <c r="R53" s="155">
        <f>IF(SUM(R11:R24)+SUM(R30:R45)+SUM(R51:R51)=0,"",SUM(R11:R24)+SUM(R30:R45)+SUM(R51:R51))</f>
      </c>
      <c r="S53" s="154">
        <f>IF((SUM(R11:R24)+SUM(R30:R45)+SUM(R51:R51))*15=0,"",(SUM(R11:R24)+SUM(R30:R45)+SUM(R51:R51))*15)</f>
      </c>
      <c r="T53" s="155">
        <f>IF(SUM(T11:T24)+SUM(T30:T45)+SUM(T51:T51)=0,"",SUM(T11:T24)+SUM(T30:T45)+SUM(T51:T51))</f>
      </c>
      <c r="U53" s="157">
        <f>IF(SUM(P11:P24)+SUM(R11:R24)+SUM(P30:P45)+SUM(R30:R45)+SUM(P51:P51)+SUM(R51:R51)=0,"",SUM(P11:P24)+SUM(R11:R24)+SUM(P30:P45)+SUM(R30:R45)+SUM(P51:P51)+SUM(R51:R51))</f>
      </c>
      <c r="V53" s="153">
        <f>IF(SUM(V11:V24)+SUM(V30:V45)+SUM(V51:V51)=0,"",SUM(V11:V24)+SUM(V30:V45)+SUM(V51:V51))</f>
      </c>
      <c r="W53" s="154">
        <f>IF((SUM(V11:V24)+SUM(V30:V45)+SUM(V51:V51))*15=0,"",(SUM(V11:V24)+SUM(V30:V45)+SUM(V51:V51))*15)</f>
      </c>
      <c r="X53" s="155">
        <f>IF(SUM(X11:X24)+SUM(X30:X45)+SUM(X51:X51)=0,"",SUM(X11:X24)+SUM(X30:X45)+SUM(X51:X51))</f>
      </c>
      <c r="Y53" s="154">
        <f>IF((SUM(X11:X24)+SUM(X30:X45)+SUM(X51:X51))*15=0,"",(SUM(X11:X24)+SUM(X30:X45)+SUM(X51:X51))*15)</f>
      </c>
      <c r="Z53" s="155">
        <f>IF(SUM(Z11:Z24)+SUM(Z30:Z45)+SUM(Z51:Z51)=0,"",SUM(Z11:Z24)+SUM(Z30:Z45)+SUM(Z51:Z51))</f>
      </c>
      <c r="AA53" s="157">
        <f>IF(SUM(V11:V24)+SUM(X11:X24)+SUM(V30:V45)+SUM(X30:X45)+SUM(V51:V51)+SUM(X51:X51)=0,"",SUM(V11:V24)+SUM(X11:X24)+SUM(V30:V45)+SUM(X30:X45)+SUM(V51:V51)+SUM(X51:X51))</f>
      </c>
      <c r="AB53" s="153">
        <f>IF(SUM(AB11:AB24)+SUM(AB30:AB45)+SUM(AB51:AB51)=0,"",SUM(AB11:AB24)+SUM(AB30:AB45)+SUM(AB51:AB51))</f>
      </c>
      <c r="AC53" s="154">
        <f>IF((SUM(AB11:AB24)+SUM(AB30:AB45)+SUM(AB51:AB51))*15=0,"",(SUM(AB11:AB24)+SUM(AB30:AB45)+SUM(AB51:AB51))*15)</f>
      </c>
      <c r="AD53" s="155">
        <f>IF(SUM(AD11:AD24)+SUM(AD30:AD45)+SUM(AD51:AD51)=0,"",SUM(AD11:AD24)+SUM(AD30:AD45)+SUM(AD51:AD51))</f>
      </c>
      <c r="AE53" s="154">
        <f>IF((SUM(AD11:AD24)+SUM(AD30:AD45)+SUM(AD51:AD51))*15=0,"",(SUM(AD11:AD24)+SUM(AD30:AD45)+SUM(AD51:AD51))*15)</f>
      </c>
      <c r="AF53" s="155">
        <f>IF(SUM(AF11:AF24)+SUM(AF30:AF45)+SUM(AF51:AF51)=0,"",SUM(AF11:AF24)+SUM(AF30:AF45)+SUM(AF51:AF51))</f>
      </c>
      <c r="AG53" s="157">
        <f>IF(SUM(AB11:AB24)+SUM(AD11:AD24)+SUM(AB30:AB45)+SUM(AD30:AD45)+SUM(AB51:AB51)+SUM(AD51:AD51)=0,"",SUM(AB11:AB24)+SUM(AD11:AD24)+SUM(AB30:AB45)+SUM(AD30:AD45)+SUM(AB51:AB51)+SUM(AD51:AD51))</f>
      </c>
      <c r="AH53" s="158">
        <f>IF(SUM(AH11:AH24)+SUM(AH30:AH45)+SUM(AH51:AH51)=0,"",SUM(AH11:AH24)+SUM(AH30:AH45)+SUM(AH51:AH51))</f>
      </c>
      <c r="AI53" s="154">
        <f>IF((SUM(AH11:AH24)+SUM(AH30:AH45)+SUM(AH51:AH51))*15=0,"",(SUM(AH11:AH24)+SUM(AH30:AH45)+SUM(AH51:AH51))*15)</f>
      </c>
      <c r="AJ53" s="155">
        <f>IF(SUM(AJ11:AJ24)+SUM(AJ30:AJ45)+SUM(AJ51:AJ51)=0,"",SUM(AJ11:AJ24)+SUM(AJ30:AJ45)+SUM(AJ51:AJ51))</f>
      </c>
      <c r="AK53" s="154">
        <f>IF((SUM(AJ11:AJ24)+SUM(AJ30:AJ45)+SUM(AJ51:AJ51))*15=0,"",(SUM(AJ11:AJ24)+SUM(AJ30:AJ45)+SUM(AJ51:AJ51))*15)</f>
      </c>
      <c r="AL53" s="155">
        <f>IF(SUM(AL11:AL24)+SUM(AL30:AL45)+SUM(AL51:AL51)=0,"",SUM(AL11:AL24)+SUM(AL30:AL45)+SUM(AL51:AL51))</f>
      </c>
      <c r="AM53" s="157">
        <f>IF(SUM(AH11:AH24)+SUM(AJ11:AJ24)+SUM(AH30:AH45)+SUM(AJ30:AJ45)+SUM(AH51:AH51)+SUM(AJ51:AJ51)=0,"",SUM(AH11:AH24)+SUM(AJ11:AJ24)+SUM(AH30:AH45)+SUM(AJ30:AJ45)+SUM(AH51:AH51)+SUM(AJ51:AJ51))</f>
      </c>
      <c r="AN53" s="159">
        <f>IF(SUM(AN11:AN24)+SUM(AN30:AN45)+SUM(AN51:AN51)=0,"",SUM(AN11:AN26)+SUM(AN30:AN35)+SUM(AN49:AN51))</f>
        <v>32</v>
      </c>
      <c r="AO53" s="154">
        <f>IF((SUM(AN11:AN24)+SUM(AN30:AN45)+SUM(AN49:AN51))*15=0,"",(SUM(AN11:AN26)+SUM(AN30:AN35)+SUM(AN49:AN51))*15)</f>
        <v>480</v>
      </c>
      <c r="AP53" s="155">
        <f>IF(SUM(AP11:AP24)+SUM(AP30:AP45)+SUM(AP51:AP51)=0,"",SUM(AP11:AP26)+SUM(AP30:AP35)+SUM(AP51:AP51))</f>
        <v>26</v>
      </c>
      <c r="AQ53" s="160">
        <f>IF((SUM(AP11:AP24)+SUM(AP30:AP45)+SUM(AP51:AP51))*15=0,"",(SUM(AP11:AP26)+SUM(AP30:AP35)+SUM(AP49:AP51))*15)</f>
        <v>390</v>
      </c>
      <c r="AR53" s="155">
        <f>IF(SUM(AR11:AR24)+SUM(AR30:AR45)+SUM(AR51:AR51)=0,"",SUM(AR11:AR26)+SUM(AR30:AR35)+SUM(AR49:AR51))</f>
        <v>60</v>
      </c>
      <c r="AS53" s="156">
        <f>IF(SUM(AS11:AS24)+SUM(AS30:AS45)+SUM(AS51:AS51)=0,"",SUM(AS11:AS26)+SUM(AS30:AS35)+SUM(AS49:AS51))/2</f>
        <v>29</v>
      </c>
      <c r="AT53" s="198"/>
      <c r="AU53" s="198"/>
      <c r="AV53" s="252"/>
      <c r="AW53" s="252"/>
    </row>
    <row r="54" spans="1:49" ht="15.75" customHeight="1">
      <c r="A54" s="161" t="s">
        <v>10</v>
      </c>
      <c r="B54" s="223"/>
      <c r="C54" s="162" t="s">
        <v>24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163"/>
      <c r="AO54" s="164"/>
      <c r="AP54" s="164"/>
      <c r="AQ54" s="164"/>
      <c r="AR54" s="164"/>
      <c r="AS54" s="164"/>
      <c r="AT54" s="193"/>
      <c r="AU54" s="193"/>
      <c r="AV54" s="200"/>
      <c r="AW54" s="200"/>
    </row>
    <row r="55" spans="1:49" ht="15.75" customHeight="1">
      <c r="A55" s="218" t="s">
        <v>120</v>
      </c>
      <c r="B55" s="242" t="s">
        <v>150</v>
      </c>
      <c r="C55" s="166" t="s">
        <v>87</v>
      </c>
      <c r="D55" s="167"/>
      <c r="E55" s="73">
        <f>IF(D55*15=0,"",D55*15)</f>
      </c>
      <c r="F55" s="168">
        <v>2</v>
      </c>
      <c r="G55" s="73">
        <f>IF(F55*15=0,"",F55*15)</f>
        <v>30</v>
      </c>
      <c r="H55" s="169" t="s">
        <v>25</v>
      </c>
      <c r="I55" s="165" t="s">
        <v>53</v>
      </c>
      <c r="J55" s="167"/>
      <c r="K55" s="73">
        <f>IF(J55*15=0,"",J55*15)</f>
      </c>
      <c r="L55" s="168"/>
      <c r="M55" s="73">
        <f>IF(L55*15=0,"",L55*15)</f>
      </c>
      <c r="N55" s="169"/>
      <c r="O55" s="165"/>
      <c r="P55" s="167"/>
      <c r="Q55" s="73">
        <f>IF(P55*15=0,"",P55*15)</f>
      </c>
      <c r="R55" s="168"/>
      <c r="S55" s="73">
        <f>IF(R55*15=0,"",R55*15)</f>
      </c>
      <c r="T55" s="169" t="s">
        <v>25</v>
      </c>
      <c r="U55" s="170"/>
      <c r="V55" s="167"/>
      <c r="W55" s="73">
        <f>IF(V55*15=0,"",V55*15)</f>
      </c>
      <c r="X55" s="168"/>
      <c r="Y55" s="73">
        <f>IF(X55*15=0,"",X55*15)</f>
      </c>
      <c r="Z55" s="169" t="s">
        <v>25</v>
      </c>
      <c r="AA55" s="170"/>
      <c r="AB55" s="167"/>
      <c r="AC55" s="73">
        <f>IF(AB55*15=0,"",AB55*15)</f>
      </c>
      <c r="AD55" s="168"/>
      <c r="AE55" s="73">
        <f>IF(AD55*15=0,"",AD55*15)</f>
      </c>
      <c r="AF55" s="169" t="s">
        <v>25</v>
      </c>
      <c r="AG55" s="170"/>
      <c r="AH55" s="167"/>
      <c r="AI55" s="73">
        <f>IF(AH55*15=0,"",AH55*15)</f>
      </c>
      <c r="AJ55" s="168"/>
      <c r="AK55" s="73">
        <f>IF(AJ55*15=0,"",AJ55*15)</f>
      </c>
      <c r="AL55" s="169" t="s">
        <v>25</v>
      </c>
      <c r="AM55" s="171"/>
      <c r="AN55" s="81">
        <f>IF(D55+J55+P55+V55+AB55+AH55=0,"",D55+J55+P55+V55+AB55+AH55)</f>
      </c>
      <c r="AO55" s="73">
        <f>IF((D55+J55+P55+V55+AB55+AH55)*15=0,"",(D55+J55+P55+V55+AB55+AH55)*15)</f>
      </c>
      <c r="AP55" s="82">
        <f>IF(F55+L55+R55+X55+AD55+AJ55=0,"",F55+L55+R55+X55+AD55+AJ55)</f>
        <v>2</v>
      </c>
      <c r="AQ55" s="73">
        <f>IF((F55+L55+R55+X55+AD55+AJ55)*15=0,"",(F55+L55+R55+X55+AD55+AJ55)*15)</f>
        <v>30</v>
      </c>
      <c r="AR55" s="169" t="s">
        <v>25</v>
      </c>
      <c r="AS55" s="189">
        <f>IF(D55+F55+J55+L55+P55+R55+V55+X55+AB55+AD55+AH55+AJ55=0,"",D55+F55+J55+L55+P55+R55+V55+X55+AB55+AD55+AH55+AJ55)</f>
        <v>2</v>
      </c>
      <c r="AT55" s="193"/>
      <c r="AU55" s="193"/>
      <c r="AV55" s="200" t="s">
        <v>181</v>
      </c>
      <c r="AW55" s="200" t="s">
        <v>182</v>
      </c>
    </row>
    <row r="56" spans="1:49" ht="15.75" customHeight="1" thickBot="1">
      <c r="A56" s="218" t="s">
        <v>121</v>
      </c>
      <c r="B56" s="242" t="s">
        <v>150</v>
      </c>
      <c r="C56" s="166" t="s">
        <v>107</v>
      </c>
      <c r="D56" s="167"/>
      <c r="E56" s="73"/>
      <c r="F56" s="168"/>
      <c r="G56" s="73"/>
      <c r="H56" s="169"/>
      <c r="I56" s="187"/>
      <c r="J56" s="167"/>
      <c r="K56" s="73"/>
      <c r="L56" s="168">
        <v>2</v>
      </c>
      <c r="M56" s="73">
        <f>IF(L56*15=0,"",L56*15)</f>
        <v>30</v>
      </c>
      <c r="N56" s="169" t="s">
        <v>25</v>
      </c>
      <c r="O56" s="187" t="s">
        <v>53</v>
      </c>
      <c r="P56" s="167"/>
      <c r="Q56" s="73"/>
      <c r="R56" s="168"/>
      <c r="S56" s="73"/>
      <c r="T56" s="169"/>
      <c r="U56" s="170"/>
      <c r="V56" s="167"/>
      <c r="W56" s="73"/>
      <c r="X56" s="168"/>
      <c r="Y56" s="73"/>
      <c r="Z56" s="169"/>
      <c r="AA56" s="170"/>
      <c r="AB56" s="167"/>
      <c r="AC56" s="73"/>
      <c r="AD56" s="168"/>
      <c r="AE56" s="73"/>
      <c r="AF56" s="169"/>
      <c r="AG56" s="170"/>
      <c r="AH56" s="167"/>
      <c r="AI56" s="73"/>
      <c r="AJ56" s="168"/>
      <c r="AK56" s="73"/>
      <c r="AL56" s="169"/>
      <c r="AM56" s="171"/>
      <c r="AN56" s="81"/>
      <c r="AO56" s="73"/>
      <c r="AP56" s="82">
        <f>IF(F56+L56+R56+X56+AD56+AJ56=0,"",F56+L56+R56+X56+AD56+AJ56)</f>
        <v>2</v>
      </c>
      <c r="AQ56" s="73">
        <f>IF((F56+L56+R56+X56+AD56+AJ56)*15=0,"",(F56+L56+R56+X56+AD56+AJ56)*15)</f>
        <v>30</v>
      </c>
      <c r="AR56" s="169" t="s">
        <v>25</v>
      </c>
      <c r="AS56" s="189">
        <f>IF(D56+F56+J56+L56+P56+R56+V56+X56+AB56+AD56+AH56+AJ56=0,"",D56+F56+J56+L56+P56+R56+V56+X56+AB56+AD56+AH56+AJ56)</f>
        <v>2</v>
      </c>
      <c r="AT56" s="193"/>
      <c r="AU56" s="193"/>
      <c r="AV56" s="200" t="s">
        <v>181</v>
      </c>
      <c r="AW56" s="200" t="s">
        <v>182</v>
      </c>
    </row>
    <row r="57" spans="1:49" ht="15.75" customHeight="1" thickBot="1">
      <c r="A57" s="172"/>
      <c r="B57" s="173"/>
      <c r="C57" s="174" t="s">
        <v>26</v>
      </c>
      <c r="D57" s="175">
        <f>IF(SUM(D55:D56)=0,"",SUM(D55:D56))</f>
      </c>
      <c r="E57" s="176">
        <f>IF(SUM(D55:D56)=0,"",SUM(D55:D56)*15)</f>
      </c>
      <c r="F57" s="175">
        <f>IF(SUM(F55:F56)=0,"",SUM(F55:F56))</f>
        <v>2</v>
      </c>
      <c r="G57" s="176">
        <f>IF(SUM(F55:F56)=0,"",SUM(F55:F56)*15)</f>
        <v>30</v>
      </c>
      <c r="H57" s="177" t="s">
        <v>25</v>
      </c>
      <c r="I57" s="143">
        <f>IF(SUM(D55:D56)+SUM(F55:F56)=0,"",SUM(D55:D56)+SUM(F55:F56))</f>
        <v>2</v>
      </c>
      <c r="J57" s="178">
        <f>IF(SUM(J55:J56)=0,"",SUM(J55:J56))</f>
      </c>
      <c r="K57" s="176">
        <f>IF(SUM(J55:J56)=0,"",SUM(J55:J56)*15)</f>
      </c>
      <c r="L57" s="175">
        <f>IF(SUM(L55:L56)=0,"",SUM(L55:L56))</f>
        <v>2</v>
      </c>
      <c r="M57" s="176">
        <f>IF(SUM(L55:L56)=0,"",SUM(L55:L56)*15)</f>
        <v>30</v>
      </c>
      <c r="N57" s="179" t="s">
        <v>25</v>
      </c>
      <c r="O57" s="143">
        <f>IF(SUM(J55:J56)+SUM(L55:L56)=0,"",SUM(J55:J56)+SUM(L55:L56))</f>
        <v>2</v>
      </c>
      <c r="P57" s="175">
        <f>IF(SUM(P55:P56)=0,"",SUM(P55:P56))</f>
      </c>
      <c r="Q57" s="176">
        <f>IF(SUM(P55:P56)=0,"",SUM(P55:P56)*15)</f>
      </c>
      <c r="R57" s="175">
        <f>IF(SUM(R55:R56)=0,"",SUM(R55:R56))</f>
      </c>
      <c r="S57" s="176">
        <f>IF(SUM(R55:R56)=0,"",SUM(R55:R56)*15)</f>
      </c>
      <c r="T57" s="179" t="s">
        <v>25</v>
      </c>
      <c r="U57" s="143">
        <f>IF(SUM(P55:P56)+SUM(R55:R56)=0,"",SUM(P55:P56)+SUM(R55:R56))</f>
      </c>
      <c r="V57" s="175">
        <f>IF(SUM(V55:V56)=0,"",SUM(V55:V56))</f>
      </c>
      <c r="W57" s="176">
        <f>IF(SUM(V55:V56)=0,"",SUM(V55:V56)*15)</f>
      </c>
      <c r="X57" s="175">
        <f>IF(SUM(X55:X56)=0,"",SUM(X55:X56))</f>
      </c>
      <c r="Y57" s="176">
        <f>IF(SUM(X55:X56)=0,"",SUM(X55:X56)*15)</f>
      </c>
      <c r="Z57" s="179" t="s">
        <v>25</v>
      </c>
      <c r="AA57" s="143">
        <f>IF(SUM(V55:V56)+SUM(X55:X56)=0,"",SUM(V55:V56)+SUM(X55:X56))</f>
      </c>
      <c r="AB57" s="175">
        <f>IF(SUM(AB55:AB56)=0,"",SUM(AB55:AB56))</f>
      </c>
      <c r="AC57" s="176">
        <f>IF(SUM(AB55:AB56)=0,"",SUM(AB55:AB56)*15)</f>
      </c>
      <c r="AD57" s="175">
        <f>IF(SUM(AD55:AD56)=0,"",SUM(AD55:AD56))</f>
      </c>
      <c r="AE57" s="176">
        <f>IF(SUM(AD55:AD56)=0,"",SUM(AD55:AD56)*15)</f>
      </c>
      <c r="AF57" s="179" t="s">
        <v>25</v>
      </c>
      <c r="AG57" s="143">
        <f>IF(SUM(AB55:AB56)+SUM(AD55:AD56)=0,"",SUM(AB55:AB56)+SUM(AD55:AD56))</f>
      </c>
      <c r="AH57" s="175">
        <f>IF(SUM(AH55:AH56)=0,"",SUM(AH55:AH56))</f>
      </c>
      <c r="AI57" s="176">
        <f>IF(SUM(AH55:AH56)=0,"",SUM(AH55:AH56)*15)</f>
      </c>
      <c r="AJ57" s="175">
        <f>IF(SUM(AJ55:AJ56)=0,"",SUM(AJ55:AJ56))</f>
      </c>
      <c r="AK57" s="176">
        <f>IF(SUM(AJ55:AJ56)=0,"",SUM(AJ55:AJ56)*15)</f>
      </c>
      <c r="AL57" s="179" t="s">
        <v>25</v>
      </c>
      <c r="AM57" s="143">
        <f>IF(SUM(AH55:AH56)+SUM(AJ55:AJ56)=0,"",SUM(AH55:AH56)+SUM(AJ55:AJ56))</f>
      </c>
      <c r="AN57" s="180">
        <f>IF(SUM(AN55:AN56)=0,"",SUM(AN55:AN56))</f>
      </c>
      <c r="AO57" s="176">
        <f>IF(SUM(AN55:AN56)=0,"",SUM(AN55:AN56)*15)</f>
      </c>
      <c r="AP57" s="175">
        <f>IF(SUM(AP55:AP56)=0,"",SUM(AP55:AP56))</f>
        <v>4</v>
      </c>
      <c r="AQ57" s="176">
        <f>IF(SUM(AP55:AP56)=0,"",SUM(AP55:AP56)*15)</f>
        <v>60</v>
      </c>
      <c r="AR57" s="179" t="s">
        <v>25</v>
      </c>
      <c r="AS57" s="109">
        <f>IF(SUM(AS55:AS56)=0,"",SUM(AS55:AS56))</f>
        <v>4</v>
      </c>
      <c r="AT57" s="193"/>
      <c r="AU57" s="193"/>
      <c r="AV57" s="200"/>
      <c r="AW57" s="200"/>
    </row>
    <row r="58" spans="1:49" s="7" customFormat="1" ht="21.75" customHeight="1" thickBot="1">
      <c r="A58" s="181"/>
      <c r="B58" s="227"/>
      <c r="C58" s="182" t="s">
        <v>47</v>
      </c>
      <c r="D58" s="155">
        <f>IF(SUM(D11:D24)+SUM(D30:D45)+SUM(D51:D51)+SUM(D55:D56)=0,"",SUM(D11:D26)+SUM(D30:D35)+SUM(D49:D51)+SUM(D55:D56))</f>
        <v>16</v>
      </c>
      <c r="E58" s="155">
        <f>IF((SUM(D11:D24)+SUM(D30:D45)+SUM(D51:D51)+SUM(D55:D56))*15=0,"",(SUM(D11:D26)+SUM(D30:D35)+SUM(D49:D51)+SUM(D55:D56))*15)</f>
        <v>240</v>
      </c>
      <c r="F58" s="155">
        <f>IF(SUM(F11:F24)+SUM(F30:F45)+SUM(F51:F51)+SUM(F55:F56)=0,"",SUM(F11:F26)+SUM(F30:F35)+SUM(F49:F51)+SUM(F55:F56))</f>
        <v>16</v>
      </c>
      <c r="G58" s="155">
        <f>IF((SUM(F11:F24)+SUM(F30:F45)+SUM(F51:F51)+SUM(F55:F56))*15=0,"",(SUM(F11:F26)+SUM(F30:F35)+SUM(F49:F51)+SUM(F55:F56))*15)</f>
        <v>240</v>
      </c>
      <c r="H58" s="183" t="s">
        <v>25</v>
      </c>
      <c r="I58" s="157">
        <f>IF(SUM(D11:D24)+SUM(F11:F24)+SUM(D30:D45)+SUM(F30:F45)+SUM(D51:D51)+SUM(F51:F51)+SUM(D55:D56)+SUM(F55:F56)=0,"",(SUM(D11:D26)+SUM(F11:F26)+SUM(D30:D35)+SUM(F30:F45)+SUM(D49:D51)+SUM(F49:F51)+SUM(D55:D56)+SUM(F55:F56)))</f>
        <v>32</v>
      </c>
      <c r="J58" s="158">
        <f>IF(SUM(J11:J24)+SUM(J30:J45)+SUM(J51:J51)+SUM(J55:J56)=0,"",SUM(J11:J26)+SUM(J30:J35)+SUM(J49:J51)+SUM(J55:J56))</f>
        <v>16</v>
      </c>
      <c r="K58" s="155">
        <f>IF((SUM(J11:J24)+SUM(J30:J45)+SUM(J51:J51)+SUM(J55:J56))*15=0,"",(SUM(J11:J26)+SUM(J30:J35)+SUM(J49:J51)+SUM(J55:J56))*15)</f>
        <v>240</v>
      </c>
      <c r="L58" s="155">
        <f>IF(SUM(L11:L24)+SUM(L30:L45)+SUM(L51:L51)+SUM(L55:L56)=0,"",SUM(L11:L26)+SUM(L30:L35)+SUM(L49:L51)+SUM(L55:L56))</f>
        <v>14</v>
      </c>
      <c r="M58" s="155">
        <f>IF((SUM(L11:L24)+SUM(L30:L45)+SUM(L51:L51)+SUM(L55:L56))*15=0,"",(SUM(L11:L26)+SUM(L30:L35)+SUM(L49:L51)+SUM(L55:L56))*15)</f>
        <v>210</v>
      </c>
      <c r="N58" s="184" t="s">
        <v>25</v>
      </c>
      <c r="O58" s="157">
        <f>IF(SUM(J11:J24)+SUM(L11:L24)+SUM(J30:J45)+SUM(L30:L45)+SUM(J51:J51)+SUM(L51:L51)+SUM(J55:J56)+SUM(L55:L56)=0,"",(SUM(J11:J26)+SUM(L11:L26)+SUM(J30:J35)+SUM(L30:L35)+SUM(J49:J51)+SUM(L49:L51)+SUM(J55:J56)+SUM(L55:L56)))</f>
        <v>30</v>
      </c>
      <c r="P58" s="155">
        <f>IF(SUM(P11:P24)+SUM(P30:P45)+SUM(P51:P51)+SUM(P55:P56)=0,"",SUM(P11:P24)+SUM(P30:P45)+SUM(P51:P51)+SUM(P55:P56))</f>
      </c>
      <c r="Q58" s="155">
        <f>IF((SUM(P11:P24)+SUM(P30:P45)+SUM(P51:P51)+SUM(P55:P56))*15=0,"",(SUM(P11:P24)+SUM(P30:P45)+SUM(P51:P51)+SUM(P55:P56))*15)</f>
      </c>
      <c r="R58" s="155">
        <f>IF(SUM(R11:R24)+SUM(R30:R45)+SUM(R51:R51)+SUM(R55:R56)=0,"",SUM(R11:R24)+SUM(R30:R45)+SUM(R51:R51)+SUM(R55:R56))</f>
      </c>
      <c r="S58" s="155">
        <f>IF((SUM(R11:R24)+SUM(R30:R45)+SUM(R51:R51)+SUM(R55:R56))*15=0,"",(SUM(R11:R24)+SUM(R30:R45)+SUM(R51:R51)+SUM(R55:R56))*15)</f>
      </c>
      <c r="T58" s="184" t="s">
        <v>25</v>
      </c>
      <c r="U58" s="157">
        <f>IF(SUM(P11:P24)+SUM(R11:R24)+SUM(P30:P45)+SUM(R30:R45)+SUM(P51:P51)+SUM(R51:R51)+SUM(P55:P56)+SUM(R55:R56)=0,"",(SUM(P11:P24)+SUM(R11:R24)+SUM(P30:P45)+SUM(R30:R45)+SUM(P51:P51)+SUM(R51:R51)+SUM(P55:P56)+SUM(R55:R56)))</f>
      </c>
      <c r="V58" s="155">
        <f>IF(SUM(V11:V24)+SUM(V30:V45)+SUM(V51:V51)+SUM(V55:V56)=0,"",SUM(V11:V24)+SUM(V30:V45)+SUM(V51:V51)+SUM(V55:V56))</f>
      </c>
      <c r="W58" s="155">
        <f>IF((SUM(V11:V24)+SUM(V30:V45)+SUM(V51:V51)+SUM(V55:V56))*15=0,"",(SUM(V11:V24)+SUM(V30:V45)+SUM(V51:V51)+SUM(V55:V56))*15)</f>
      </c>
      <c r="X58" s="155">
        <f>IF(SUM(X11:X24)+SUM(X30:X45)+SUM(X51:X51)+SUM(X55:X56)=0,"",SUM(X11:X24)+SUM(X30:X45)+SUM(X51:X51)+SUM(X55:X56))</f>
      </c>
      <c r="Y58" s="155">
        <f>IF((SUM(X11:X24)+SUM(X30:X45)+SUM(X51:X51)+SUM(X55:X56))*15=0,"",(SUM(X11:X24)+SUM(X30:X45)+SUM(X51:X51)+SUM(X55:X56))*15)</f>
      </c>
      <c r="Z58" s="184" t="s">
        <v>25</v>
      </c>
      <c r="AA58" s="157">
        <f>IF(SUM(V11:V24)+SUM(X11:X24)+SUM(V30:V45)+SUM(X30:X45)+SUM(V51:V51)+SUM(X51:X51)+SUM(V55:V56)+SUM(X55:X56)=0,"",(SUM(V11:V24)+SUM(X11:X24)+SUM(V30:V45)+SUM(X30:X45)+SUM(V51:V51)+SUM(X51:X51)+SUM(V55:V56)+SUM(X55:X56)))</f>
      </c>
      <c r="AB58" s="155">
        <f>IF(SUM(AB11:AB24)+SUM(AB30:AB45)+SUM(AB51:AB51)+SUM(AB55:AB56)=0,"",SUM(AB11:AB24)+SUM(AB30:AB45)+SUM(AB51:AB51)+SUM(AB55:AB56))</f>
      </c>
      <c r="AC58" s="155">
        <f>IF((SUM(AB11:AB24)+SUM(AB30:AB45)+SUM(AB51:AB51)+SUM(AB55:AB56))*15=0,"",(SUM(AB11:AB24)+SUM(AB30:AB45)+SUM(AB51:AB51)+SUM(AB55:AB56))*15)</f>
      </c>
      <c r="AD58" s="155">
        <f>IF(SUM(AD11:AD24)+SUM(AD30:AD45)+SUM(AD51:AD51)+SUM(AD55:AD56)=0,"",SUM(AD11:AD24)+SUM(AD30:AD45)+SUM(AD51:AD51)+SUM(AD55:AD56))</f>
      </c>
      <c r="AE58" s="155">
        <f>IF((SUM(AD11:AD24)+SUM(AD30:AD45)+SUM(AD51:AD51)+SUM(AD55:AD56))*15=0,"",(SUM(AD11:AD24)+SUM(AD30:AD45)+SUM(AD51:AD51)+SUM(AD55:AD56))*15)</f>
      </c>
      <c r="AF58" s="184" t="s">
        <v>25</v>
      </c>
      <c r="AG58" s="157">
        <f>IF(SUM(AB11:AB24)+SUM(AD11:AD24)+SUM(AB30:AB45)+SUM(AD30:AD45)+SUM(AB51:AB51)+SUM(AD51:AD51)+SUM(AB55:AB56)+SUM(AD55:AD56)=0,"",(SUM(AB11:AB24)+SUM(AD11:AD24)+SUM(AB30:AB45)+SUM(AD30:AD45)+SUM(AB51:AB51)+SUM(AD51:AD51)+SUM(AB55:AB56)+SUM(AD55:AD56)))</f>
      </c>
      <c r="AH58" s="155">
        <f>IF(SUM(AH11:AH24)+SUM(AH30:AH45)+SUM(AH51:AH51)+SUM(AH55:AH56)=0,"",SUM(AH11:AH24)+SUM(AH30:AH45)+SUM(AH51:AH51)+SUM(AH55:AH56))</f>
      </c>
      <c r="AI58" s="155">
        <f>IF((SUM(AH11:AH24)+SUM(AH30:AH45)+SUM(AH51:AH51)+SUM(AH55:AH56))*15=0,"",(SUM(AH11:AH24)+SUM(AH30:AH45)+SUM(AH51:AH51)+SUM(AH55:AH56))*15)</f>
      </c>
      <c r="AJ58" s="155">
        <f>IF(SUM(AJ11:AJ24)+SUM(AJ30:AJ45)+SUM(AJ51:AJ51)+SUM(AJ55:AJ56)=0,"",SUM(AJ11:AJ24)+SUM(AJ30:AJ45)+SUM(AJ51:AJ51)+SUM(AJ55:AJ56))</f>
      </c>
      <c r="AK58" s="155">
        <f>IF((SUM(AJ11:AJ24)+SUM(AJ30:AJ45)+SUM(AJ51:AJ51)+SUM(AJ55:AJ56))*15=0,"",(SUM(AJ11:AJ24)+SUM(AJ30:AJ45)+SUM(AJ51:AJ51)+SUM(AJ55:AJ56))*15)</f>
      </c>
      <c r="AL58" s="184" t="s">
        <v>25</v>
      </c>
      <c r="AM58" s="157">
        <f>IF(SUM(AH11:AH24)+SUM(AJ11:AJ24)+SUM(AH30:AH45)+SUM(AJ30:AJ45)+SUM(AH51:AH51)+SUM(AJ51:AJ51)+SUM(AH55:AH56)+SUM(AJ55:AJ56)=0,"",(SUM(AH11:AH24)+SUM(AJ11:AJ24)+SUM(AH30:AH45)+SUM(AJ30:AJ45)+SUM(AH51:AH51)+SUM(AJ51:AJ51)+SUM(AH55:AH56)+SUM(AJ55:AJ56)))</f>
      </c>
      <c r="AN58" s="159">
        <f>IF(SUM(AN11:AN24)+SUM(AN30:AN45)+SUM(AN51:AN51)+SUM(AN55:AN56)=0,"",SUM(AN11:AN26)+SUM(AN30:AN35)+SUM(AN49:AN51)+SUM(AN55:AN56))</f>
        <v>32</v>
      </c>
      <c r="AO58" s="155">
        <f>IF((SUM(AN11:AN24)+SUM(AN30:AN45)+SUM(AN49:AN51)+SUM(AN55:AN56))*15=0,"",(SUM(AN11:AN26)+SUM(AN30:AN35)+SUM(AN49:AN51)+SUM(AN55:AN56))*15)</f>
        <v>480</v>
      </c>
      <c r="AP58" s="155">
        <f>IF(SUM(AP11:AP24)+SUM(AP30:AP45)+SUM(AP51:AP51)+SUM(AP55:AP56)=0,"",SUM(AP11:AP26)+SUM(AP30:AP35)+SUM(AP49:AP51)+SUM(AP55:AP56))</f>
        <v>30</v>
      </c>
      <c r="AQ58" s="155">
        <f>IF((SUM(AP11:AP24)+SUM(AP30:AP45)+SUM(AP51:AP51)+SUM(AP55:AP56))*15=0,"",(SUM(AP11:AP26)+SUM(AP30:AP35)+SUM(AP49:AP51)+SUM(AP55:AP56))*15)</f>
        <v>450</v>
      </c>
      <c r="AR58" s="184" t="s">
        <v>25</v>
      </c>
      <c r="AS58" s="156">
        <f>IF(SUM(AS11:AS24)+SUM(AS30:AS45)+SUM(AS51:AS51)+SUM(AS55:AS56)=0,"",SUM(AS11:AS26)+SUM(AS30:AS35)+SUM(AS49:AS51)+SUM(AS55:AS56))/2</f>
        <v>31</v>
      </c>
      <c r="AT58" s="199"/>
      <c r="AU58" s="199"/>
      <c r="AV58" s="253"/>
      <c r="AW58" s="253"/>
    </row>
    <row r="59" spans="1:49" s="7" customFormat="1" ht="21.75" customHeight="1" hidden="1" thickBot="1">
      <c r="A59" s="235"/>
      <c r="B59" s="236"/>
      <c r="C59" s="237"/>
      <c r="D59" s="238"/>
      <c r="E59" s="238"/>
      <c r="F59" s="238"/>
      <c r="G59" s="238"/>
      <c r="H59" s="239"/>
      <c r="I59" s="238"/>
      <c r="J59" s="238"/>
      <c r="K59" s="238"/>
      <c r="L59" s="238"/>
      <c r="M59" s="238"/>
      <c r="N59" s="239"/>
      <c r="O59" s="238"/>
      <c r="P59" s="238"/>
      <c r="Q59" s="238"/>
      <c r="R59" s="238"/>
      <c r="S59" s="238"/>
      <c r="T59" s="239"/>
      <c r="U59" s="238"/>
      <c r="V59" s="238"/>
      <c r="W59" s="238"/>
      <c r="X59" s="238"/>
      <c r="Y59" s="238"/>
      <c r="Z59" s="239"/>
      <c r="AA59" s="238"/>
      <c r="AB59" s="238"/>
      <c r="AC59" s="238"/>
      <c r="AD59" s="238"/>
      <c r="AE59" s="238"/>
      <c r="AF59" s="239"/>
      <c r="AG59" s="238"/>
      <c r="AH59" s="238"/>
      <c r="AI59" s="238"/>
      <c r="AJ59" s="238"/>
      <c r="AK59" s="238"/>
      <c r="AL59" s="239"/>
      <c r="AM59" s="238"/>
      <c r="AN59" s="240"/>
      <c r="AO59" s="238"/>
      <c r="AP59" s="238"/>
      <c r="AQ59" s="238"/>
      <c r="AR59" s="239"/>
      <c r="AS59" s="238"/>
      <c r="AT59" s="199"/>
      <c r="AU59" s="199"/>
      <c r="AV59" s="253"/>
      <c r="AW59" s="253"/>
    </row>
    <row r="60" spans="1:49" ht="15.75" customHeight="1">
      <c r="A60" s="218" t="s">
        <v>151</v>
      </c>
      <c r="B60" s="241" t="s">
        <v>150</v>
      </c>
      <c r="C60" s="150" t="s">
        <v>60</v>
      </c>
      <c r="D60" s="83"/>
      <c r="E60" s="73">
        <f>IF(D60*15=0,"",D60*15)</f>
      </c>
      <c r="F60" s="83"/>
      <c r="G60" s="73">
        <f>IF(F60*15=0,"",F60*15)</f>
      </c>
      <c r="H60" s="83"/>
      <c r="I60" s="132"/>
      <c r="J60" s="338" t="s">
        <v>122</v>
      </c>
      <c r="K60" s="339"/>
      <c r="L60" s="339"/>
      <c r="M60" s="339"/>
      <c r="N60" s="340"/>
      <c r="O60" s="75" t="s">
        <v>53</v>
      </c>
      <c r="P60" s="85"/>
      <c r="Q60" s="73">
        <f>IF(P60*15=0,"",P60*15)</f>
      </c>
      <c r="R60" s="83"/>
      <c r="S60" s="73">
        <f>IF(R60*15=0,"",R60*15)</f>
      </c>
      <c r="T60" s="83"/>
      <c r="U60" s="133"/>
      <c r="V60" s="85"/>
      <c r="W60" s="73">
        <f>IF(V60*15=0,"",V60*15)</f>
      </c>
      <c r="X60" s="83"/>
      <c r="Y60" s="73">
        <f>IF(X60*15=0,"",X60*15)</f>
      </c>
      <c r="Z60" s="83"/>
      <c r="AA60" s="133"/>
      <c r="AB60" s="85"/>
      <c r="AC60" s="73">
        <f>IF(AB60*15=0,"",AB60*15)</f>
      </c>
      <c r="AD60" s="83"/>
      <c r="AE60" s="73">
        <f>IF(AD60*15=0,"",AD60*15)</f>
      </c>
      <c r="AF60" s="83"/>
      <c r="AG60" s="133"/>
      <c r="AH60" s="83"/>
      <c r="AI60" s="73">
        <f>IF(AH60*15=0,"",AH60*15)</f>
      </c>
      <c r="AJ60" s="83"/>
      <c r="AK60" s="73">
        <f>IF(AJ60*15=0,"",AJ60*15)</f>
      </c>
      <c r="AL60" s="83"/>
      <c r="AM60" s="83"/>
      <c r="AN60" s="335"/>
      <c r="AO60" s="336"/>
      <c r="AP60" s="336"/>
      <c r="AQ60" s="336"/>
      <c r="AR60" s="336"/>
      <c r="AS60" s="337"/>
      <c r="AT60" s="193"/>
      <c r="AU60" s="193"/>
      <c r="AV60" s="200"/>
      <c r="AW60" s="200"/>
    </row>
    <row r="61" spans="1:49" ht="15.75" customHeight="1" thickBot="1">
      <c r="A61" s="5" t="s">
        <v>11</v>
      </c>
      <c r="B61" s="242"/>
      <c r="C61" s="8" t="s">
        <v>27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9"/>
      <c r="AO61" s="10"/>
      <c r="AP61" s="10"/>
      <c r="AQ61" s="10"/>
      <c r="AR61" s="10"/>
      <c r="AS61" s="10"/>
      <c r="AT61" s="200"/>
      <c r="AU61" s="200"/>
      <c r="AV61" s="200"/>
      <c r="AW61" s="200"/>
    </row>
    <row r="62" spans="1:49" s="15" customFormat="1" ht="15.75" customHeight="1" thickTop="1">
      <c r="A62" s="218" t="s">
        <v>152</v>
      </c>
      <c r="B62" s="242" t="s">
        <v>52</v>
      </c>
      <c r="C62" s="219" t="s">
        <v>147</v>
      </c>
      <c r="D62" s="11"/>
      <c r="E62" s="12">
        <f>IF(D62*15=0,"",D62*15)</f>
      </c>
      <c r="F62" s="13"/>
      <c r="G62" s="12">
        <f>IF(F62*15=0,"",F62*15)</f>
      </c>
      <c r="H62" s="13"/>
      <c r="I62" s="14"/>
      <c r="J62" s="11">
        <v>1</v>
      </c>
      <c r="K62" s="12">
        <f aca="true" t="shared" si="36" ref="K62:K67">IF(J62*15=0,"",J62*15)</f>
        <v>15</v>
      </c>
      <c r="L62" s="11">
        <v>2</v>
      </c>
      <c r="M62" s="12">
        <f aca="true" t="shared" si="37" ref="M62:M67">IF(L62*15=0,"",L62*15)</f>
        <v>30</v>
      </c>
      <c r="N62" s="13">
        <v>3</v>
      </c>
      <c r="O62" s="14" t="s">
        <v>53</v>
      </c>
      <c r="P62" s="11"/>
      <c r="Q62" s="12">
        <f>IF(P62*15=0,"",P62*15)</f>
      </c>
      <c r="R62" s="11"/>
      <c r="S62" s="12">
        <f>IF(R62*15=0,"",R62*15)</f>
      </c>
      <c r="T62" s="13"/>
      <c r="U62" s="13"/>
      <c r="V62" s="13"/>
      <c r="W62" s="12">
        <f>IF(V62*15=0,"",V62*15)</f>
      </c>
      <c r="X62" s="13"/>
      <c r="Y62" s="12">
        <f>IF(X62*15=0,"",X62*15)</f>
      </c>
      <c r="Z62" s="13"/>
      <c r="AA62" s="13"/>
      <c r="AB62" s="13"/>
      <c r="AC62" s="12">
        <f>IF(AB62*15=0,"",AB62*15)</f>
      </c>
      <c r="AD62" s="13"/>
      <c r="AE62" s="12">
        <f>IF(AD62*15=0,"",AD62*15)</f>
      </c>
      <c r="AF62" s="13"/>
      <c r="AG62" s="13"/>
      <c r="AH62" s="13"/>
      <c r="AI62" s="12">
        <f>IF(AH62*15=0,"",AH62*15)</f>
      </c>
      <c r="AJ62" s="13"/>
      <c r="AK62" s="12">
        <f>IF(AJ62*15=0,"",AJ62*15)</f>
      </c>
      <c r="AL62" s="13"/>
      <c r="AM62" s="13"/>
      <c r="AN62" s="325" t="s">
        <v>48</v>
      </c>
      <c r="AO62" s="325"/>
      <c r="AP62" s="325"/>
      <c r="AQ62" s="325"/>
      <c r="AR62" s="326">
        <f>SUM(AN53)</f>
        <v>32</v>
      </c>
      <c r="AS62" s="327"/>
      <c r="AT62" s="201" t="s">
        <v>99</v>
      </c>
      <c r="AU62" s="200"/>
      <c r="AV62" s="200" t="s">
        <v>176</v>
      </c>
      <c r="AW62" s="200" t="s">
        <v>176</v>
      </c>
    </row>
    <row r="63" spans="1:49" s="15" customFormat="1" ht="15.75" customHeight="1">
      <c r="A63" s="218" t="s">
        <v>130</v>
      </c>
      <c r="B63" s="228" t="s">
        <v>52</v>
      </c>
      <c r="C63" s="219" t="s">
        <v>146</v>
      </c>
      <c r="D63" s="16"/>
      <c r="E63" s="17">
        <f>IF(D63*15=0,"",D63*15)</f>
      </c>
      <c r="F63" s="18"/>
      <c r="G63" s="17">
        <f>IF(F63*15=0,"",F63*15)</f>
      </c>
      <c r="H63" s="18"/>
      <c r="I63" s="19"/>
      <c r="J63" s="16">
        <v>1</v>
      </c>
      <c r="K63" s="17">
        <f t="shared" si="36"/>
        <v>15</v>
      </c>
      <c r="L63" s="16">
        <v>2</v>
      </c>
      <c r="M63" s="17">
        <f t="shared" si="37"/>
        <v>30</v>
      </c>
      <c r="N63" s="18">
        <v>3</v>
      </c>
      <c r="O63" s="19" t="s">
        <v>53</v>
      </c>
      <c r="P63" s="16"/>
      <c r="Q63" s="17">
        <f>IF(P63*15=0,"",P63*15)</f>
      </c>
      <c r="R63" s="16"/>
      <c r="S63" s="17">
        <f>IF(R63*15=0,"",R63*15)</f>
      </c>
      <c r="T63" s="18"/>
      <c r="U63" s="18"/>
      <c r="V63" s="18"/>
      <c r="W63" s="17">
        <f>IF(V63*15=0,"",V63*15)</f>
      </c>
      <c r="X63" s="18"/>
      <c r="Y63" s="17">
        <f>IF(X63*15=0,"",X63*15)</f>
      </c>
      <c r="Z63" s="18"/>
      <c r="AA63" s="18"/>
      <c r="AB63" s="18"/>
      <c r="AC63" s="17">
        <f>IF(AB63*15=0,"",AB63*15)</f>
      </c>
      <c r="AD63" s="18"/>
      <c r="AE63" s="17">
        <f>IF(AD63*15=0,"",AD63*15)</f>
      </c>
      <c r="AF63" s="18"/>
      <c r="AG63" s="18"/>
      <c r="AH63" s="18"/>
      <c r="AI63" s="17">
        <f>IF(AH63*15=0,"",AH63*15)</f>
      </c>
      <c r="AJ63" s="18"/>
      <c r="AK63" s="17">
        <f>IF(AJ63*15=0,"",AJ63*15)</f>
      </c>
      <c r="AL63" s="18"/>
      <c r="AM63" s="18"/>
      <c r="AN63" s="312" t="s">
        <v>51</v>
      </c>
      <c r="AO63" s="312"/>
      <c r="AP63" s="312"/>
      <c r="AQ63" s="312"/>
      <c r="AR63" s="333">
        <f>SUM(AP53)</f>
        <v>26</v>
      </c>
      <c r="AS63" s="334"/>
      <c r="AT63" s="202" t="s">
        <v>100</v>
      </c>
      <c r="AU63" s="200"/>
      <c r="AV63" s="200" t="s">
        <v>177</v>
      </c>
      <c r="AW63" s="200" t="s">
        <v>178</v>
      </c>
    </row>
    <row r="64" spans="1:49" s="15" customFormat="1" ht="15.75" customHeight="1">
      <c r="A64" s="218" t="s">
        <v>96</v>
      </c>
      <c r="B64" s="228" t="s">
        <v>52</v>
      </c>
      <c r="C64" s="219" t="s">
        <v>148</v>
      </c>
      <c r="D64" s="16"/>
      <c r="E64" s="17">
        <f>IF(D64*15=0,"",D64*15)</f>
      </c>
      <c r="F64" s="18"/>
      <c r="G64" s="17">
        <f>IF(F64*15=0,"",F64*15)</f>
      </c>
      <c r="H64" s="18"/>
      <c r="I64" s="19"/>
      <c r="J64" s="16">
        <v>1</v>
      </c>
      <c r="K64" s="17">
        <f t="shared" si="36"/>
        <v>15</v>
      </c>
      <c r="L64" s="16">
        <v>2</v>
      </c>
      <c r="M64" s="17">
        <f t="shared" si="37"/>
        <v>30</v>
      </c>
      <c r="N64" s="18">
        <v>3</v>
      </c>
      <c r="O64" s="19" t="s">
        <v>53</v>
      </c>
      <c r="P64" s="16"/>
      <c r="Q64" s="17">
        <f>IF(P64*15=0,"",P64*15)</f>
      </c>
      <c r="R64" s="16"/>
      <c r="S64" s="17">
        <f>IF(R64*15=0,"",R64*15)</f>
      </c>
      <c r="T64" s="18"/>
      <c r="U64" s="18"/>
      <c r="V64" s="18"/>
      <c r="W64" s="17">
        <f>IF(V64*15=0,"",V64*15)</f>
      </c>
      <c r="X64" s="18"/>
      <c r="Y64" s="17">
        <f>IF(X64*15=0,"",X64*15)</f>
      </c>
      <c r="Z64" s="18"/>
      <c r="AA64" s="18"/>
      <c r="AB64" s="18"/>
      <c r="AC64" s="17">
        <f>IF(AB64*15=0,"",AB64*15)</f>
      </c>
      <c r="AD64" s="18"/>
      <c r="AE64" s="17">
        <f>IF(AD64*15=0,"",AD64*15)</f>
      </c>
      <c r="AF64" s="18"/>
      <c r="AG64" s="18"/>
      <c r="AH64" s="18"/>
      <c r="AI64" s="17">
        <f>IF(AH64*15=0,"",AH64*15)</f>
      </c>
      <c r="AJ64" s="18"/>
      <c r="AK64" s="17">
        <f>IF(AJ64*15=0,"",AJ64*15)</f>
      </c>
      <c r="AL64" s="18"/>
      <c r="AM64" s="18"/>
      <c r="AN64" s="312" t="s">
        <v>49</v>
      </c>
      <c r="AO64" s="312"/>
      <c r="AP64" s="312"/>
      <c r="AQ64" s="312"/>
      <c r="AR64" s="331">
        <f>IF(AR63=0,"",AR63/(AR62+AR63))</f>
        <v>0.4482758620689655</v>
      </c>
      <c r="AS64" s="332"/>
      <c r="AT64" s="202" t="s">
        <v>97</v>
      </c>
      <c r="AU64" s="200"/>
      <c r="AV64" s="200" t="s">
        <v>179</v>
      </c>
      <c r="AW64" s="200" t="s">
        <v>179</v>
      </c>
    </row>
    <row r="65" spans="1:49" s="15" customFormat="1" ht="15.75" customHeight="1">
      <c r="A65" s="277" t="s">
        <v>111</v>
      </c>
      <c r="B65" s="275" t="s">
        <v>52</v>
      </c>
      <c r="C65" s="256" t="s">
        <v>149</v>
      </c>
      <c r="D65" s="257"/>
      <c r="E65" s="258">
        <f>IF(D65*15=0,"",D65*15)</f>
      </c>
      <c r="F65" s="259"/>
      <c r="G65" s="258">
        <f>IF(F65*15=0,"",F65*15)</f>
      </c>
      <c r="H65" s="259"/>
      <c r="I65" s="260"/>
      <c r="J65" s="257">
        <v>1</v>
      </c>
      <c r="K65" s="258">
        <f t="shared" si="36"/>
        <v>15</v>
      </c>
      <c r="L65" s="257">
        <v>2</v>
      </c>
      <c r="M65" s="258">
        <f t="shared" si="37"/>
        <v>30</v>
      </c>
      <c r="N65" s="259">
        <v>3</v>
      </c>
      <c r="O65" s="260" t="s">
        <v>53</v>
      </c>
      <c r="P65" s="257"/>
      <c r="Q65" s="258">
        <f>IF(P65*15=0,"",P65*15)</f>
      </c>
      <c r="R65" s="257"/>
      <c r="S65" s="258">
        <f>IF(R65*15=0,"",R65*15)</f>
      </c>
      <c r="T65" s="259"/>
      <c r="U65" s="259"/>
      <c r="V65" s="259"/>
      <c r="W65" s="258">
        <f>IF(V65*15=0,"",V65*15)</f>
      </c>
      <c r="X65" s="259"/>
      <c r="Y65" s="258">
        <f>IF(X65*15=0,"",X65*15)</f>
      </c>
      <c r="Z65" s="259"/>
      <c r="AA65" s="259"/>
      <c r="AB65" s="259"/>
      <c r="AC65" s="258">
        <f>IF(AB65*15=0,"",AB65*15)</f>
      </c>
      <c r="AD65" s="259"/>
      <c r="AE65" s="258">
        <f>IF(AD65*15=0,"",AD65*15)</f>
      </c>
      <c r="AF65" s="259"/>
      <c r="AG65" s="259"/>
      <c r="AH65" s="259"/>
      <c r="AI65" s="258">
        <f>IF(AH65*15=0,"",AH65*15)</f>
      </c>
      <c r="AJ65" s="259"/>
      <c r="AK65" s="258">
        <f>IF(AJ65*15=0,"",AJ65*15)</f>
      </c>
      <c r="AL65" s="259"/>
      <c r="AM65" s="259"/>
      <c r="AN65" s="341" t="s">
        <v>50</v>
      </c>
      <c r="AO65" s="341"/>
      <c r="AP65" s="341"/>
      <c r="AQ65" s="341"/>
      <c r="AR65" s="342">
        <f>IF((SUM(AS11:AS24)+SUM(AS30:AS45)+SUM(AS51:AS51))=0,"",(SUM(AS11:AS24)+SUM(AS30:AS45)+SUM(AS51:AS51))/AR53)</f>
        <v>1.1</v>
      </c>
      <c r="AS65" s="343"/>
      <c r="AT65" s="261" t="s">
        <v>98</v>
      </c>
      <c r="AU65" s="262"/>
      <c r="AV65" s="262" t="s">
        <v>180</v>
      </c>
      <c r="AW65" s="262" t="s">
        <v>180</v>
      </c>
    </row>
    <row r="66" spans="1:49" s="15" customFormat="1" ht="15.75" customHeight="1">
      <c r="A66" s="278" t="s">
        <v>200</v>
      </c>
      <c r="B66" s="276" t="s">
        <v>52</v>
      </c>
      <c r="C66" s="273" t="s">
        <v>201</v>
      </c>
      <c r="D66" s="266"/>
      <c r="E66" s="267"/>
      <c r="F66" s="266"/>
      <c r="G66" s="267"/>
      <c r="H66" s="266"/>
      <c r="I66" s="266"/>
      <c r="J66" s="266">
        <v>1</v>
      </c>
      <c r="K66" s="267">
        <f t="shared" si="36"/>
        <v>15</v>
      </c>
      <c r="L66" s="266">
        <v>2</v>
      </c>
      <c r="M66" s="267">
        <f t="shared" si="37"/>
        <v>30</v>
      </c>
      <c r="N66" s="266">
        <v>3</v>
      </c>
      <c r="O66" s="266" t="s">
        <v>53</v>
      </c>
      <c r="P66" s="266"/>
      <c r="Q66" s="267"/>
      <c r="R66" s="266"/>
      <c r="S66" s="267"/>
      <c r="T66" s="266"/>
      <c r="U66" s="266"/>
      <c r="V66" s="266"/>
      <c r="W66" s="267"/>
      <c r="X66" s="266"/>
      <c r="Y66" s="267"/>
      <c r="Z66" s="266"/>
      <c r="AA66" s="266"/>
      <c r="AB66" s="266"/>
      <c r="AC66" s="267"/>
      <c r="AD66" s="266"/>
      <c r="AE66" s="267"/>
      <c r="AF66" s="266"/>
      <c r="AG66" s="266"/>
      <c r="AH66" s="266"/>
      <c r="AI66" s="267"/>
      <c r="AJ66" s="266"/>
      <c r="AK66" s="267"/>
      <c r="AL66" s="266"/>
      <c r="AM66" s="266"/>
      <c r="AN66" s="268"/>
      <c r="AO66" s="268"/>
      <c r="AP66" s="268"/>
      <c r="AQ66" s="268"/>
      <c r="AR66" s="269"/>
      <c r="AS66" s="269"/>
      <c r="AT66" s="202"/>
      <c r="AU66" s="200"/>
      <c r="AV66" s="200" t="s">
        <v>188</v>
      </c>
      <c r="AW66" s="200" t="s">
        <v>189</v>
      </c>
    </row>
    <row r="67" spans="1:49" s="15" customFormat="1" ht="15.75" customHeight="1">
      <c r="A67" s="279" t="s">
        <v>202</v>
      </c>
      <c r="B67" s="276" t="s">
        <v>52</v>
      </c>
      <c r="C67" s="265" t="s">
        <v>187</v>
      </c>
      <c r="D67" s="266"/>
      <c r="E67" s="267"/>
      <c r="F67" s="266"/>
      <c r="G67" s="267"/>
      <c r="H67" s="266"/>
      <c r="I67" s="266"/>
      <c r="J67" s="266">
        <v>1</v>
      </c>
      <c r="K67" s="267">
        <f t="shared" si="36"/>
        <v>15</v>
      </c>
      <c r="L67" s="266">
        <v>2</v>
      </c>
      <c r="M67" s="267">
        <f t="shared" si="37"/>
        <v>30</v>
      </c>
      <c r="N67" s="266">
        <v>3</v>
      </c>
      <c r="O67" s="266" t="s">
        <v>53</v>
      </c>
      <c r="P67" s="266"/>
      <c r="Q67" s="267"/>
      <c r="R67" s="266"/>
      <c r="S67" s="267"/>
      <c r="T67" s="266"/>
      <c r="U67" s="266"/>
      <c r="V67" s="266"/>
      <c r="W67" s="267"/>
      <c r="X67" s="266"/>
      <c r="Y67" s="267"/>
      <c r="Z67" s="266"/>
      <c r="AA67" s="266"/>
      <c r="AB67" s="266"/>
      <c r="AC67" s="267"/>
      <c r="AD67" s="266"/>
      <c r="AE67" s="267"/>
      <c r="AF67" s="266"/>
      <c r="AG67" s="266"/>
      <c r="AH67" s="266"/>
      <c r="AI67" s="267"/>
      <c r="AJ67" s="266"/>
      <c r="AK67" s="267"/>
      <c r="AL67" s="266"/>
      <c r="AM67" s="266"/>
      <c r="AN67" s="268"/>
      <c r="AO67" s="268"/>
      <c r="AP67" s="268"/>
      <c r="AQ67" s="268"/>
      <c r="AR67" s="269"/>
      <c r="AS67" s="269"/>
      <c r="AT67" s="202"/>
      <c r="AU67" s="200"/>
      <c r="AV67" s="200" t="s">
        <v>203</v>
      </c>
      <c r="AW67" s="200" t="s">
        <v>204</v>
      </c>
    </row>
    <row r="68" spans="1:49" s="15" customFormat="1" ht="15.75" customHeight="1" thickBot="1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263"/>
      <c r="AO68" s="263"/>
      <c r="AP68" s="263"/>
      <c r="AQ68" s="263"/>
      <c r="AR68" s="263"/>
      <c r="AS68" s="263"/>
      <c r="AT68" s="264"/>
      <c r="AU68" s="264"/>
      <c r="AV68" s="264"/>
      <c r="AW68" s="264"/>
    </row>
    <row r="69" spans="1:49" s="15" customFormat="1" ht="15.75" thickTop="1">
      <c r="A69" s="318" t="s">
        <v>28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21"/>
      <c r="AO69" s="21"/>
      <c r="AP69" s="21"/>
      <c r="AQ69" s="21"/>
      <c r="AR69" s="21"/>
      <c r="AS69" s="21"/>
      <c r="AT69" s="200"/>
      <c r="AU69" s="200"/>
      <c r="AV69" s="200"/>
      <c r="AW69" s="200"/>
    </row>
    <row r="70" spans="1:49" s="15" customFormat="1" ht="15.75" customHeight="1">
      <c r="A70" s="22"/>
      <c r="B70" s="228"/>
      <c r="C70" s="23" t="s">
        <v>29</v>
      </c>
      <c r="D70" s="24"/>
      <c r="E70" s="25"/>
      <c r="F70" s="25"/>
      <c r="G70" s="25"/>
      <c r="H70" s="4"/>
      <c r="I70" s="26">
        <f>IF(COUNTIF(I11:I56,"A")=0,"",COUNTIF(I11:I56,"A"))</f>
      </c>
      <c r="J70" s="24"/>
      <c r="K70" s="25"/>
      <c r="L70" s="25"/>
      <c r="M70" s="25"/>
      <c r="N70" s="4"/>
      <c r="O70" s="26">
        <f>IF(COUNTIF(O11:O56,"A")=0,"",COUNTIF(O11:O56,"A"))</f>
      </c>
      <c r="P70" s="24"/>
      <c r="Q70" s="25"/>
      <c r="R70" s="25"/>
      <c r="S70" s="25"/>
      <c r="T70" s="4"/>
      <c r="U70" s="26">
        <f>IF(COUNTIF(U11:U56,"A")=0,"",COUNTIF(U11:U56,"A"))</f>
      </c>
      <c r="V70" s="24"/>
      <c r="W70" s="25"/>
      <c r="X70" s="25"/>
      <c r="Y70" s="25"/>
      <c r="Z70" s="4"/>
      <c r="AA70" s="26">
        <f>IF(COUNTIF(AA11:AA56,"A")=0,"",COUNTIF(AA11:AA56,"A"))</f>
      </c>
      <c r="AB70" s="24"/>
      <c r="AC70" s="25"/>
      <c r="AD70" s="25"/>
      <c r="AE70" s="25"/>
      <c r="AF70" s="4"/>
      <c r="AG70" s="26">
        <f>IF(COUNTIF(AG11:AG56,"A")=0,"",COUNTIF(AG11:AG56,"A"))</f>
      </c>
      <c r="AH70" s="24"/>
      <c r="AI70" s="25"/>
      <c r="AJ70" s="25"/>
      <c r="AK70" s="25"/>
      <c r="AL70" s="4"/>
      <c r="AM70" s="26">
        <f>IF(COUNTIF(AM11:AM56,"A")=0,"",COUNTIF(AM11:AM56,"A"))</f>
      </c>
      <c r="AN70" s="27"/>
      <c r="AO70" s="25"/>
      <c r="AP70" s="25"/>
      <c r="AQ70" s="25"/>
      <c r="AR70" s="4"/>
      <c r="AS70" s="191">
        <f>IF(SUM(D70:AM70)=0,"",SUM(D70:AM70))</f>
      </c>
      <c r="AT70" s="200"/>
      <c r="AU70" s="200"/>
      <c r="AV70" s="200"/>
      <c r="AW70" s="200"/>
    </row>
    <row r="71" spans="1:49" s="15" customFormat="1" ht="15.75" customHeight="1">
      <c r="A71" s="28"/>
      <c r="B71" s="228"/>
      <c r="C71" s="23" t="s">
        <v>30</v>
      </c>
      <c r="D71" s="24"/>
      <c r="E71" s="25"/>
      <c r="F71" s="25"/>
      <c r="G71" s="25"/>
      <c r="H71" s="4"/>
      <c r="I71" s="26">
        <f>IF(COUNTIF(I11:I56,"B")=0,"",COUNTIF(I11:I56,"B"))</f>
        <v>1</v>
      </c>
      <c r="J71" s="24"/>
      <c r="K71" s="25"/>
      <c r="L71" s="25"/>
      <c r="M71" s="25"/>
      <c r="N71" s="4"/>
      <c r="O71" s="26">
        <f>IF(COUNTIF(O11:O56,"B")=0,"",COUNTIF(O11:O56,"B"))</f>
      </c>
      <c r="P71" s="24"/>
      <c r="Q71" s="25"/>
      <c r="R71" s="25"/>
      <c r="S71" s="25"/>
      <c r="T71" s="4"/>
      <c r="U71" s="26">
        <f>IF(COUNTIF(U11:U56,"B")=0,"",COUNTIF(U11:U56,"B"))</f>
      </c>
      <c r="V71" s="24"/>
      <c r="W71" s="25"/>
      <c r="X71" s="25"/>
      <c r="Y71" s="25"/>
      <c r="Z71" s="4"/>
      <c r="AA71" s="26">
        <f>IF(COUNTIF(AA11:AA56,"B")=0,"",COUNTIF(AA11:AA56,"B"))</f>
      </c>
      <c r="AB71" s="24"/>
      <c r="AC71" s="25"/>
      <c r="AD71" s="25"/>
      <c r="AE71" s="25"/>
      <c r="AF71" s="4"/>
      <c r="AG71" s="26">
        <f>IF(COUNTIF(AG11:AG56,"B")=0,"",COUNTIF(AG11:AG56,"B"))</f>
      </c>
      <c r="AH71" s="24"/>
      <c r="AI71" s="25"/>
      <c r="AJ71" s="25"/>
      <c r="AK71" s="25"/>
      <c r="AL71" s="4"/>
      <c r="AM71" s="26">
        <f>IF(COUNTIF(AM11:AM56,"B")=0,"",COUNTIF(AM11:AM56,"B"))</f>
      </c>
      <c r="AN71" s="27"/>
      <c r="AO71" s="25"/>
      <c r="AP71" s="25"/>
      <c r="AQ71" s="25"/>
      <c r="AR71" s="4"/>
      <c r="AS71" s="191">
        <f aca="true" t="shared" si="38" ref="AS71:AS82">IF(SUM(D71:AM71)=0,"",SUM(D71:AM71))</f>
        <v>1</v>
      </c>
      <c r="AT71" s="200"/>
      <c r="AU71" s="200"/>
      <c r="AV71" s="200"/>
      <c r="AW71" s="200"/>
    </row>
    <row r="72" spans="1:49" s="15" customFormat="1" ht="15.75" customHeight="1">
      <c r="A72" s="28"/>
      <c r="B72" s="228"/>
      <c r="C72" s="23" t="s">
        <v>31</v>
      </c>
      <c r="D72" s="24"/>
      <c r="E72" s="25"/>
      <c r="F72" s="25"/>
      <c r="G72" s="25"/>
      <c r="H72" s="4"/>
      <c r="I72" s="26">
        <f>IF(COUNTIF(I11:I56,"F")=0,"",COUNTIF(I11:I56,"F"))</f>
        <v>3</v>
      </c>
      <c r="J72" s="24"/>
      <c r="K72" s="25"/>
      <c r="L72" s="25"/>
      <c r="M72" s="25"/>
      <c r="N72" s="4"/>
      <c r="O72" s="26">
        <f>IF(COUNTIF(O11:O56,"F")=0,"",COUNTIF(O11:O56,"F"))</f>
      </c>
      <c r="P72" s="24"/>
      <c r="Q72" s="25"/>
      <c r="R72" s="25"/>
      <c r="S72" s="25"/>
      <c r="T72" s="4"/>
      <c r="U72" s="26">
        <f>IF(COUNTIF(U11:U56,"F")=0,"",COUNTIF(U11:U56,"F"))</f>
      </c>
      <c r="V72" s="24"/>
      <c r="W72" s="25"/>
      <c r="X72" s="25"/>
      <c r="Y72" s="25"/>
      <c r="Z72" s="4"/>
      <c r="AA72" s="26">
        <f>IF(COUNTIF(AA11:AA56,"F")=0,"",COUNTIF(AA11:AA56,"F"))</f>
      </c>
      <c r="AB72" s="24"/>
      <c r="AC72" s="25"/>
      <c r="AD72" s="25"/>
      <c r="AE72" s="25"/>
      <c r="AF72" s="4"/>
      <c r="AG72" s="26">
        <f>IF(COUNTIF(AG11:AG56,"F")=0,"",COUNTIF(AG11:AG56,"F"))</f>
      </c>
      <c r="AH72" s="24"/>
      <c r="AI72" s="25"/>
      <c r="AJ72" s="25"/>
      <c r="AK72" s="25"/>
      <c r="AL72" s="4"/>
      <c r="AM72" s="26">
        <f>IF(COUNTIF(AM11:AM56,"F")=0,"",COUNTIF(AM11:AM56,"F"))</f>
      </c>
      <c r="AN72" s="27"/>
      <c r="AO72" s="25"/>
      <c r="AP72" s="25"/>
      <c r="AQ72" s="25"/>
      <c r="AR72" s="4"/>
      <c r="AS72" s="191">
        <f t="shared" si="38"/>
        <v>3</v>
      </c>
      <c r="AT72" s="200"/>
      <c r="AU72" s="200"/>
      <c r="AV72" s="200"/>
      <c r="AW72" s="200"/>
    </row>
    <row r="73" spans="1:49" s="15" customFormat="1" ht="15.75" customHeight="1">
      <c r="A73" s="28"/>
      <c r="B73" s="229"/>
      <c r="C73" s="23" t="s">
        <v>32</v>
      </c>
      <c r="D73" s="29"/>
      <c r="E73" s="30"/>
      <c r="F73" s="30"/>
      <c r="G73" s="30"/>
      <c r="H73" s="31"/>
      <c r="I73" s="26">
        <f>IF(COUNTIF(I11:I56,"F(Z)")=0,"",COUNTIF(I11:I56,"F(Z)"))</f>
      </c>
      <c r="J73" s="29"/>
      <c r="K73" s="30"/>
      <c r="L73" s="30"/>
      <c r="M73" s="30"/>
      <c r="N73" s="31"/>
      <c r="O73" s="26">
        <f>IF(COUNTIF(O11:O56,"F(Z)")=0,"",COUNTIF(O11:O56,"F(Z)"))</f>
      </c>
      <c r="P73" s="29"/>
      <c r="Q73" s="30"/>
      <c r="R73" s="30"/>
      <c r="S73" s="30"/>
      <c r="T73" s="31"/>
      <c r="U73" s="26">
        <f>IF(COUNTIF(U11:U56,"F(Z)")=0,"",COUNTIF(U11:U56,"F(Z)"))</f>
      </c>
      <c r="V73" s="29"/>
      <c r="W73" s="30"/>
      <c r="X73" s="30"/>
      <c r="Y73" s="30"/>
      <c r="Z73" s="31"/>
      <c r="AA73" s="26">
        <f>IF(COUNTIF(AA11:AA56,"F(Z)")=0,"",COUNTIF(AA11:AA56,"F(Z)"))</f>
      </c>
      <c r="AB73" s="29"/>
      <c r="AC73" s="30"/>
      <c r="AD73" s="30"/>
      <c r="AE73" s="30"/>
      <c r="AF73" s="31"/>
      <c r="AG73" s="26">
        <f>IF(COUNTIF(AG11:AG56,"F(Z)")=0,"",COUNTIF(AG11:AG56,"F(Z)"))</f>
      </c>
      <c r="AH73" s="29"/>
      <c r="AI73" s="30"/>
      <c r="AJ73" s="30"/>
      <c r="AK73" s="30"/>
      <c r="AL73" s="31"/>
      <c r="AM73" s="26">
        <f>IF(COUNTIF(AM11:AM56,"F(Z)")=0,"",COUNTIF(AM11:AM56,"F(Z)"))</f>
      </c>
      <c r="AN73" s="32"/>
      <c r="AO73" s="30"/>
      <c r="AP73" s="30"/>
      <c r="AQ73" s="30"/>
      <c r="AR73" s="31"/>
      <c r="AS73" s="191">
        <f t="shared" si="38"/>
      </c>
      <c r="AT73" s="200"/>
      <c r="AU73" s="200"/>
      <c r="AV73" s="200"/>
      <c r="AW73" s="200"/>
    </row>
    <row r="74" spans="1:49" s="15" customFormat="1" ht="15.75" customHeight="1">
      <c r="A74" s="28"/>
      <c r="B74" s="228"/>
      <c r="C74" s="23" t="s">
        <v>33</v>
      </c>
      <c r="D74" s="24"/>
      <c r="E74" s="25"/>
      <c r="F74" s="25"/>
      <c r="G74" s="25"/>
      <c r="H74" s="4"/>
      <c r="I74" s="26">
        <f>IF(COUNTIF(I11:I56,"G")=0,"",COUNTIF(I11:I56,"G"))</f>
        <v>6</v>
      </c>
      <c r="J74" s="24"/>
      <c r="K74" s="25"/>
      <c r="L74" s="25"/>
      <c r="M74" s="25"/>
      <c r="N74" s="4"/>
      <c r="O74" s="26">
        <v>5</v>
      </c>
      <c r="P74" s="24"/>
      <c r="Q74" s="25"/>
      <c r="R74" s="25"/>
      <c r="S74" s="25"/>
      <c r="T74" s="4"/>
      <c r="U74" s="26">
        <f>IF(COUNTIF(U11:U56,"G")=0,"",COUNTIF(U11:U56,"G"))</f>
      </c>
      <c r="V74" s="24"/>
      <c r="W74" s="25"/>
      <c r="X74" s="25"/>
      <c r="Y74" s="25"/>
      <c r="Z74" s="4"/>
      <c r="AA74" s="26">
        <f>IF(COUNTIF(AA11:AA56,"G")=0,"",COUNTIF(AA11:AA56,"G"))</f>
      </c>
      <c r="AB74" s="24"/>
      <c r="AC74" s="25"/>
      <c r="AD74" s="25"/>
      <c r="AE74" s="25"/>
      <c r="AF74" s="4"/>
      <c r="AG74" s="26">
        <f>IF(COUNTIF(AG11:AG56,"G")=0,"",COUNTIF(AG11:AG56,"G"))</f>
      </c>
      <c r="AH74" s="24"/>
      <c r="AI74" s="25"/>
      <c r="AJ74" s="25"/>
      <c r="AK74" s="25"/>
      <c r="AL74" s="4"/>
      <c r="AM74" s="26">
        <f>IF(COUNTIF(AM11:AM56,"G")=0,"",COUNTIF(AM11:AM56,"G"))</f>
      </c>
      <c r="AN74" s="27"/>
      <c r="AO74" s="25"/>
      <c r="AP74" s="25"/>
      <c r="AQ74" s="25"/>
      <c r="AR74" s="4"/>
      <c r="AS74" s="191">
        <f t="shared" si="38"/>
        <v>11</v>
      </c>
      <c r="AT74" s="200"/>
      <c r="AU74" s="200"/>
      <c r="AV74" s="200"/>
      <c r="AW74" s="200"/>
    </row>
    <row r="75" spans="1:49" s="15" customFormat="1" ht="15.75" customHeight="1">
      <c r="A75" s="28"/>
      <c r="B75" s="228"/>
      <c r="C75" s="23" t="s">
        <v>34</v>
      </c>
      <c r="D75" s="24"/>
      <c r="E75" s="25"/>
      <c r="F75" s="25"/>
      <c r="G75" s="25"/>
      <c r="H75" s="4"/>
      <c r="I75" s="26">
        <f>IF(COUNTIF(I11:I56,"G(Z)")=0,"",COUNTIF(I11:I56,"G(Z)"))</f>
      </c>
      <c r="J75" s="24"/>
      <c r="K75" s="25"/>
      <c r="L75" s="25"/>
      <c r="M75" s="25"/>
      <c r="N75" s="4"/>
      <c r="O75" s="26"/>
      <c r="P75" s="24"/>
      <c r="Q75" s="25"/>
      <c r="R75" s="25"/>
      <c r="S75" s="25"/>
      <c r="T75" s="4"/>
      <c r="U75" s="26">
        <f>IF(COUNTIF(U11:U56,"G(Z)")=0,"",COUNTIF(U11:U56,"G(Z)"))</f>
      </c>
      <c r="V75" s="24"/>
      <c r="W75" s="25"/>
      <c r="X75" s="25"/>
      <c r="Y75" s="25"/>
      <c r="Z75" s="4"/>
      <c r="AA75" s="26">
        <f>IF(COUNTIF(AA11:AA56,"G(Z)")=0,"",COUNTIF(AA11:AA56,"G(Z)"))</f>
      </c>
      <c r="AB75" s="24"/>
      <c r="AC75" s="25"/>
      <c r="AD75" s="25"/>
      <c r="AE75" s="25"/>
      <c r="AF75" s="4"/>
      <c r="AG75" s="26">
        <f>IF(COUNTIF(AG11:AG56,"G(Z)")=0,"",COUNTIF(AG11:AG56,"G(Z)"))</f>
      </c>
      <c r="AH75" s="24"/>
      <c r="AI75" s="25"/>
      <c r="AJ75" s="25"/>
      <c r="AK75" s="25"/>
      <c r="AL75" s="4"/>
      <c r="AM75" s="26">
        <f>IF(COUNTIF(AM11:AM56,"G(Z)")=0,"",COUNTIF(AM11:AM56,"G(Z)"))</f>
      </c>
      <c r="AN75" s="27"/>
      <c r="AO75" s="25"/>
      <c r="AP75" s="25"/>
      <c r="AQ75" s="25"/>
      <c r="AR75" s="4"/>
      <c r="AS75" s="191">
        <f t="shared" si="38"/>
      </c>
      <c r="AT75" s="200"/>
      <c r="AU75" s="200"/>
      <c r="AV75" s="200"/>
      <c r="AW75" s="200"/>
    </row>
    <row r="76" spans="1:49" s="15" customFormat="1" ht="15.75" customHeight="1">
      <c r="A76" s="28"/>
      <c r="B76" s="228"/>
      <c r="C76" s="23" t="s">
        <v>134</v>
      </c>
      <c r="D76" s="24"/>
      <c r="E76" s="25"/>
      <c r="F76" s="25"/>
      <c r="G76" s="25"/>
      <c r="H76" s="4"/>
      <c r="I76" s="26">
        <f>IF(COUNTIF(I11:I56,"K")=0,"",COUNTIF(I11:I56,"K"))</f>
        <v>5</v>
      </c>
      <c r="J76" s="24"/>
      <c r="K76" s="25"/>
      <c r="L76" s="25"/>
      <c r="M76" s="25"/>
      <c r="N76" s="4"/>
      <c r="O76" s="26">
        <f>IF(COUNTIF(O11:O56,"V")=0,"",COUNTIF(O11:O56,"V"))</f>
      </c>
      <c r="P76" s="24"/>
      <c r="Q76" s="25"/>
      <c r="R76" s="25"/>
      <c r="S76" s="25"/>
      <c r="T76" s="4"/>
      <c r="U76" s="26">
        <f>IF(COUNTIF(U11:U56,"V")=0,"",COUNTIF(U11:U56,"V"))</f>
      </c>
      <c r="V76" s="24"/>
      <c r="W76" s="25"/>
      <c r="X76" s="25"/>
      <c r="Y76" s="25"/>
      <c r="Z76" s="4"/>
      <c r="AA76" s="26">
        <f>IF(COUNTIF(AA11:AA56,"V")=0,"",COUNTIF(AA11:AA56,"V"))</f>
      </c>
      <c r="AB76" s="24"/>
      <c r="AC76" s="25"/>
      <c r="AD76" s="25"/>
      <c r="AE76" s="25"/>
      <c r="AF76" s="4"/>
      <c r="AG76" s="26">
        <f>IF(COUNTIF(AG11:AG56,"V")=0,"",COUNTIF(AG11:AG56,"V"))</f>
      </c>
      <c r="AH76" s="24"/>
      <c r="AI76" s="25"/>
      <c r="AJ76" s="25"/>
      <c r="AK76" s="25"/>
      <c r="AL76" s="4"/>
      <c r="AM76" s="26">
        <f>IF(COUNTIF(AM11:AM56,"V")=0,"",COUNTIF(AM11:AM56,"V"))</f>
      </c>
      <c r="AN76" s="27"/>
      <c r="AO76" s="25"/>
      <c r="AP76" s="25"/>
      <c r="AQ76" s="25"/>
      <c r="AR76" s="4"/>
      <c r="AS76" s="191">
        <f t="shared" si="38"/>
        <v>5</v>
      </c>
      <c r="AT76" s="200"/>
      <c r="AU76" s="200"/>
      <c r="AV76" s="200"/>
      <c r="AW76" s="200"/>
    </row>
    <row r="77" spans="1:49" s="15" customFormat="1" ht="15.75" customHeight="1">
      <c r="A77" s="28"/>
      <c r="B77" s="228"/>
      <c r="C77" s="23" t="s">
        <v>135</v>
      </c>
      <c r="D77" s="24"/>
      <c r="E77" s="25"/>
      <c r="F77" s="25"/>
      <c r="G77" s="25"/>
      <c r="H77" s="4"/>
      <c r="I77" s="26"/>
      <c r="J77" s="24"/>
      <c r="K77" s="25"/>
      <c r="L77" s="25"/>
      <c r="M77" s="25"/>
      <c r="N77" s="4"/>
      <c r="O77" s="26">
        <v>4</v>
      </c>
      <c r="P77" s="24"/>
      <c r="Q77" s="25"/>
      <c r="R77" s="25"/>
      <c r="S77" s="25"/>
      <c r="T77" s="4"/>
      <c r="U77" s="26">
        <f>IF(COUNTIF(U11:U56,"V(Z)")=0,"",COUNTIF(U11:U56,"V(Z)"))</f>
      </c>
      <c r="V77" s="24"/>
      <c r="W77" s="25"/>
      <c r="X77" s="25"/>
      <c r="Y77" s="25"/>
      <c r="Z77" s="4"/>
      <c r="AA77" s="26">
        <f>IF(COUNTIF(AA11:AA56,"V(Z)")=0,"",COUNTIF(AA11:AA56,"V(Z)"))</f>
      </c>
      <c r="AB77" s="24"/>
      <c r="AC77" s="25"/>
      <c r="AD77" s="25"/>
      <c r="AE77" s="25"/>
      <c r="AF77" s="4"/>
      <c r="AG77" s="26">
        <f>IF(COUNTIF(AG11:AG56,"V(Z)")=0,"",COUNTIF(AG11:AG56,"V(Z)"))</f>
      </c>
      <c r="AH77" s="24"/>
      <c r="AI77" s="25"/>
      <c r="AJ77" s="25"/>
      <c r="AK77" s="25"/>
      <c r="AL77" s="4"/>
      <c r="AM77" s="26">
        <f>IF(COUNTIF(AM11:AM56,"V(Z)")=0,"",COUNTIF(AM11:AM56,"V(Z)"))</f>
      </c>
      <c r="AN77" s="27"/>
      <c r="AO77" s="25"/>
      <c r="AP77" s="25"/>
      <c r="AQ77" s="25"/>
      <c r="AR77" s="4"/>
      <c r="AS77" s="191">
        <f t="shared" si="38"/>
        <v>4</v>
      </c>
      <c r="AT77" s="200"/>
      <c r="AU77" s="200"/>
      <c r="AV77" s="200"/>
      <c r="AW77" s="200"/>
    </row>
    <row r="78" spans="1:49" s="15" customFormat="1" ht="15.75" customHeight="1">
      <c r="A78" s="28"/>
      <c r="B78" s="228"/>
      <c r="C78" s="23" t="s">
        <v>35</v>
      </c>
      <c r="D78" s="24"/>
      <c r="E78" s="25"/>
      <c r="F78" s="25"/>
      <c r="G78" s="25"/>
      <c r="H78" s="4"/>
      <c r="I78" s="26">
        <v>1</v>
      </c>
      <c r="J78" s="24"/>
      <c r="K78" s="25"/>
      <c r="L78" s="25"/>
      <c r="M78" s="25"/>
      <c r="N78" s="4"/>
      <c r="O78" s="26">
        <f>IF(COUNTIF(O11:O56,"AV")=0,"",COUNTIF(O11:O56,"AV"))</f>
      </c>
      <c r="P78" s="24"/>
      <c r="Q78" s="25"/>
      <c r="R78" s="25"/>
      <c r="S78" s="25"/>
      <c r="T78" s="4"/>
      <c r="U78" s="26">
        <f>IF(COUNTIF(U11:U56,"AV")=0,"",COUNTIF(U11:U56,"AV"))</f>
      </c>
      <c r="V78" s="24"/>
      <c r="W78" s="25"/>
      <c r="X78" s="25"/>
      <c r="Y78" s="25"/>
      <c r="Z78" s="4"/>
      <c r="AA78" s="26">
        <f>IF(COUNTIF(AA11:AA56,"AV")=0,"",COUNTIF(AA11:AA56,"AV"))</f>
      </c>
      <c r="AB78" s="24"/>
      <c r="AC78" s="25"/>
      <c r="AD78" s="25"/>
      <c r="AE78" s="25"/>
      <c r="AF78" s="4"/>
      <c r="AG78" s="26">
        <f>IF(COUNTIF(AG11:AG56,"AV")=0,"",COUNTIF(AG11:AG56,"AV"))</f>
      </c>
      <c r="AH78" s="24"/>
      <c r="AI78" s="25"/>
      <c r="AJ78" s="25"/>
      <c r="AK78" s="25"/>
      <c r="AL78" s="4"/>
      <c r="AM78" s="26">
        <f>IF(COUNTIF(AM11:AM56,"AV")=0,"",COUNTIF(AM11:AM56,"AV"))</f>
      </c>
      <c r="AN78" s="27"/>
      <c r="AO78" s="25"/>
      <c r="AP78" s="25"/>
      <c r="AQ78" s="25"/>
      <c r="AR78" s="4"/>
      <c r="AS78" s="191">
        <f t="shared" si="38"/>
        <v>1</v>
      </c>
      <c r="AT78" s="200"/>
      <c r="AU78" s="200"/>
      <c r="AV78" s="200"/>
      <c r="AW78" s="200"/>
    </row>
    <row r="79" spans="1:49" s="15" customFormat="1" ht="15.75" customHeight="1">
      <c r="A79" s="28"/>
      <c r="B79" s="228"/>
      <c r="C79" s="23" t="s">
        <v>36</v>
      </c>
      <c r="D79" s="24"/>
      <c r="E79" s="25"/>
      <c r="F79" s="25"/>
      <c r="G79" s="25"/>
      <c r="H79" s="4"/>
      <c r="I79" s="26">
        <f>IF(COUNTIF(I11:I56,"KO")=0,"",COUNTIF(I11:I56,"KO"))</f>
      </c>
      <c r="J79" s="24"/>
      <c r="K79" s="25"/>
      <c r="L79" s="25"/>
      <c r="M79" s="25"/>
      <c r="N79" s="4"/>
      <c r="O79" s="26">
        <f>IF(COUNTIF(O11:O56,"KO")=0,"",COUNTIF(O11:O56,"KO"))</f>
      </c>
      <c r="P79" s="24"/>
      <c r="Q79" s="25"/>
      <c r="R79" s="25"/>
      <c r="S79" s="25"/>
      <c r="T79" s="4"/>
      <c r="U79" s="26">
        <f>IF(COUNTIF(U11:U56,"KO")=0,"",COUNTIF(U11:U56,"KO"))</f>
      </c>
      <c r="V79" s="24"/>
      <c r="W79" s="25"/>
      <c r="X79" s="25"/>
      <c r="Y79" s="25"/>
      <c r="Z79" s="4"/>
      <c r="AA79" s="26">
        <f>IF(COUNTIF(AA11:AA56,"KO")=0,"",COUNTIF(AA11:AA56,"KO"))</f>
      </c>
      <c r="AB79" s="24"/>
      <c r="AC79" s="25"/>
      <c r="AD79" s="25"/>
      <c r="AE79" s="25"/>
      <c r="AF79" s="4"/>
      <c r="AG79" s="26">
        <f>IF(COUNTIF(AG11:AG56,"KO")=0,"",COUNTIF(AG11:AG56,"KO"))</f>
      </c>
      <c r="AH79" s="24"/>
      <c r="AI79" s="25"/>
      <c r="AJ79" s="25"/>
      <c r="AK79" s="25"/>
      <c r="AL79" s="4"/>
      <c r="AM79" s="26">
        <f>IF(COUNTIF(AM11:AM56,"KO")=0,"",COUNTIF(AM11:AM56,"KO"))</f>
      </c>
      <c r="AN79" s="27"/>
      <c r="AO79" s="25"/>
      <c r="AP79" s="25"/>
      <c r="AQ79" s="25"/>
      <c r="AR79" s="4"/>
      <c r="AS79" s="191">
        <f t="shared" si="38"/>
      </c>
      <c r="AT79" s="200"/>
      <c r="AU79" s="200"/>
      <c r="AV79" s="200"/>
      <c r="AW79" s="200"/>
    </row>
    <row r="80" spans="1:49" s="15" customFormat="1" ht="15.75" customHeight="1">
      <c r="A80" s="33"/>
      <c r="B80" s="230"/>
      <c r="C80" s="34" t="s">
        <v>37</v>
      </c>
      <c r="D80" s="35"/>
      <c r="E80" s="36"/>
      <c r="F80" s="36"/>
      <c r="G80" s="36"/>
      <c r="H80" s="6"/>
      <c r="I80" s="26">
        <f>IF(COUNTIF(I11:I56,"S")=0,"",COUNTIF(I11:I56,"S"))</f>
      </c>
      <c r="J80" s="35"/>
      <c r="K80" s="36"/>
      <c r="L80" s="36"/>
      <c r="M80" s="36"/>
      <c r="N80" s="6"/>
      <c r="O80" s="26">
        <f>IF(COUNTIF(O11:O56,"S")=0,"",COUNTIF(O11:O56,"S"))</f>
      </c>
      <c r="P80" s="35"/>
      <c r="Q80" s="36"/>
      <c r="R80" s="36"/>
      <c r="S80" s="36"/>
      <c r="T80" s="6"/>
      <c r="U80" s="26">
        <f>IF(COUNTIF(U11:U56,"S")=0,"",COUNTIF(U11:U56,"S"))</f>
      </c>
      <c r="V80" s="35"/>
      <c r="W80" s="36"/>
      <c r="X80" s="36"/>
      <c r="Y80" s="36"/>
      <c r="Z80" s="6"/>
      <c r="AA80" s="26">
        <f>IF(COUNTIF(AA11:AA56,"S")=0,"",COUNTIF(AA11:AA56,"S"))</f>
      </c>
      <c r="AB80" s="35"/>
      <c r="AC80" s="36"/>
      <c r="AD80" s="36"/>
      <c r="AE80" s="36"/>
      <c r="AF80" s="6"/>
      <c r="AG80" s="26">
        <f>IF(COUNTIF(AG11:AG56,"S")=0,"",COUNTIF(AG11:AG56,"S"))</f>
      </c>
      <c r="AH80" s="35"/>
      <c r="AI80" s="36"/>
      <c r="AJ80" s="36"/>
      <c r="AK80" s="36"/>
      <c r="AL80" s="6"/>
      <c r="AM80" s="26">
        <f>IF(COUNTIF(AM11:AM56,"S")=0,"",COUNTIF(AM11:AM56,"S"))</f>
      </c>
      <c r="AN80" s="27"/>
      <c r="AO80" s="25"/>
      <c r="AP80" s="25"/>
      <c r="AQ80" s="25"/>
      <c r="AR80" s="4"/>
      <c r="AS80" s="191">
        <f t="shared" si="38"/>
      </c>
      <c r="AT80" s="200"/>
      <c r="AU80" s="200"/>
      <c r="AV80" s="200"/>
      <c r="AW80" s="200"/>
    </row>
    <row r="81" spans="1:49" s="15" customFormat="1" ht="15.75" customHeight="1">
      <c r="A81" s="33"/>
      <c r="B81" s="230"/>
      <c r="C81" s="34" t="s">
        <v>140</v>
      </c>
      <c r="D81" s="35"/>
      <c r="E81" s="36"/>
      <c r="F81" s="36"/>
      <c r="G81" s="36"/>
      <c r="H81" s="6"/>
      <c r="I81" s="26">
        <f>IF(COUNTIF(I11:I56,"Z")=0,"",COUNTIF(I11:I56,"Z"))</f>
      </c>
      <c r="J81" s="35"/>
      <c r="K81" s="36"/>
      <c r="L81" s="36"/>
      <c r="M81" s="36"/>
      <c r="N81" s="6"/>
      <c r="O81" s="26">
        <f>IF(COUNTIF(O11:O56,"Z")=0,"",COUNTIF(O11:O56,"Z"))</f>
        <v>2</v>
      </c>
      <c r="P81" s="35"/>
      <c r="Q81" s="36"/>
      <c r="R81" s="36"/>
      <c r="S81" s="36"/>
      <c r="T81" s="6"/>
      <c r="U81" s="26">
        <f>IF(COUNTIF(U11:U56,"Z")=0,"",COUNTIF(U11:U56,"Z"))</f>
      </c>
      <c r="V81" s="35"/>
      <c r="W81" s="36"/>
      <c r="X81" s="36"/>
      <c r="Y81" s="36"/>
      <c r="Z81" s="6"/>
      <c r="AA81" s="26">
        <f>IF(COUNTIF(AA11:AA56,"Z")=0,"",COUNTIF(AA11:AA56,"Z"))</f>
      </c>
      <c r="AB81" s="35"/>
      <c r="AC81" s="36"/>
      <c r="AD81" s="36"/>
      <c r="AE81" s="36"/>
      <c r="AF81" s="6"/>
      <c r="AG81" s="26">
        <f>IF(COUNTIF(AG11:AG56,"Z")=0,"",COUNTIF(AG11:AG56,"Z"))</f>
      </c>
      <c r="AH81" s="35"/>
      <c r="AI81" s="36"/>
      <c r="AJ81" s="36"/>
      <c r="AK81" s="36"/>
      <c r="AL81" s="6"/>
      <c r="AM81" s="26">
        <f>IF(COUNTIF(AM11:AM56,"Z")=0,"",COUNTIF(AM11:AM56,"Z"))</f>
      </c>
      <c r="AN81" s="27"/>
      <c r="AO81" s="25"/>
      <c r="AP81" s="25"/>
      <c r="AQ81" s="25"/>
      <c r="AR81" s="4"/>
      <c r="AS81" s="191">
        <f t="shared" si="38"/>
        <v>2</v>
      </c>
      <c r="AT81" s="200"/>
      <c r="AU81" s="200"/>
      <c r="AV81" s="200"/>
      <c r="AW81" s="200"/>
    </row>
    <row r="82" spans="1:49" s="15" customFormat="1" ht="15.75" customHeight="1" thickBot="1">
      <c r="A82" s="37"/>
      <c r="B82" s="231"/>
      <c r="C82" s="20" t="s">
        <v>38</v>
      </c>
      <c r="D82" s="38"/>
      <c r="E82" s="39"/>
      <c r="F82" s="39"/>
      <c r="G82" s="39"/>
      <c r="H82" s="40"/>
      <c r="I82" s="41">
        <f>IF(SUM(I70:I81)=0,"",SUM(I70:I81))</f>
        <v>16</v>
      </c>
      <c r="J82" s="38"/>
      <c r="K82" s="39"/>
      <c r="L82" s="39"/>
      <c r="M82" s="39"/>
      <c r="N82" s="40"/>
      <c r="O82" s="41">
        <f>SUM(O70:O80)</f>
        <v>9</v>
      </c>
      <c r="P82" s="38"/>
      <c r="Q82" s="39"/>
      <c r="R82" s="39"/>
      <c r="S82" s="39"/>
      <c r="T82" s="40"/>
      <c r="U82" s="41">
        <f>IF(SUM(U70:U81)=0,"",SUM(U70:U81))</f>
      </c>
      <c r="V82" s="38"/>
      <c r="W82" s="39"/>
      <c r="X82" s="39"/>
      <c r="Y82" s="39"/>
      <c r="Z82" s="40"/>
      <c r="AA82" s="41">
        <f>IF(SUM(AA70:AA81)=0,"",SUM(AA70:AA81))</f>
      </c>
      <c r="AB82" s="38"/>
      <c r="AC82" s="39"/>
      <c r="AD82" s="39"/>
      <c r="AE82" s="39"/>
      <c r="AF82" s="40"/>
      <c r="AG82" s="41">
        <f>IF(SUM(AG70:AG81)=0,"",SUM(AG70:AG81))</f>
      </c>
      <c r="AH82" s="38"/>
      <c r="AI82" s="39"/>
      <c r="AJ82" s="39"/>
      <c r="AK82" s="39"/>
      <c r="AL82" s="40"/>
      <c r="AM82" s="41">
        <f>IF(SUM(AM70:AM81)=0,"",SUM(AM70:AM81))</f>
      </c>
      <c r="AN82" s="42"/>
      <c r="AO82" s="39"/>
      <c r="AP82" s="39"/>
      <c r="AQ82" s="39"/>
      <c r="AR82" s="40"/>
      <c r="AS82" s="192">
        <f t="shared" si="38"/>
        <v>25</v>
      </c>
      <c r="AT82" s="200"/>
      <c r="AU82" s="200"/>
      <c r="AV82" s="200"/>
      <c r="AW82" s="200"/>
    </row>
    <row r="83" spans="1:49" s="15" customFormat="1" ht="15.75" customHeight="1" thickTop="1">
      <c r="A83" s="319" t="s">
        <v>139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20"/>
      <c r="AO83" s="320"/>
      <c r="AP83" s="320"/>
      <c r="AQ83" s="320"/>
      <c r="AR83" s="320"/>
      <c r="AS83" s="243"/>
      <c r="AT83" s="200"/>
      <c r="AU83" s="200"/>
      <c r="AV83" s="200"/>
      <c r="AW83" s="200"/>
    </row>
    <row r="84" spans="1:49" s="15" customFormat="1" ht="15.75" customHeight="1">
      <c r="A84" s="317" t="s">
        <v>60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2"/>
      <c r="AN84" s="244"/>
      <c r="AO84" s="245"/>
      <c r="AP84" s="245"/>
      <c r="AQ84" s="245"/>
      <c r="AR84" s="245"/>
      <c r="AS84" s="246"/>
      <c r="AT84" s="200"/>
      <c r="AU84" s="200"/>
      <c r="AV84" s="200"/>
      <c r="AW84" s="200"/>
    </row>
    <row r="85" spans="1:49" s="15" customFormat="1" ht="15.75" customHeight="1">
      <c r="A85" s="317" t="s">
        <v>87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244"/>
      <c r="AO85" s="245"/>
      <c r="AP85" s="245"/>
      <c r="AQ85" s="245"/>
      <c r="AR85" s="245"/>
      <c r="AS85" s="245"/>
      <c r="AT85" s="200"/>
      <c r="AU85" s="200"/>
      <c r="AV85" s="200" t="s">
        <v>181</v>
      </c>
      <c r="AW85" s="200" t="s">
        <v>182</v>
      </c>
    </row>
    <row r="86" spans="1:49" s="15" customFormat="1" ht="15.75" customHeight="1" thickBot="1">
      <c r="A86" s="317" t="s">
        <v>107</v>
      </c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247"/>
      <c r="AO86" s="248"/>
      <c r="AP86" s="248"/>
      <c r="AQ86" s="248"/>
      <c r="AR86" s="248"/>
      <c r="AS86" s="248"/>
      <c r="AT86" s="200"/>
      <c r="AU86" s="200"/>
      <c r="AV86" s="200" t="s">
        <v>181</v>
      </c>
      <c r="AW86" s="200" t="s">
        <v>182</v>
      </c>
    </row>
    <row r="87" spans="1:39" s="15" customFormat="1" ht="15.75" customHeight="1" thickTop="1">
      <c r="A87" s="43"/>
      <c r="B87" s="232"/>
      <c r="C87" s="44"/>
      <c r="I87" s="51"/>
      <c r="U87" s="51"/>
      <c r="AA87" s="51"/>
      <c r="AG87" s="51"/>
      <c r="AM87" s="51"/>
    </row>
    <row r="88" spans="1:39" s="15" customFormat="1" ht="15.75" customHeight="1">
      <c r="A88" s="43"/>
      <c r="B88" s="232"/>
      <c r="C88" s="44"/>
      <c r="I88" s="51"/>
      <c r="U88" s="51"/>
      <c r="AA88" s="51"/>
      <c r="AG88" s="51"/>
      <c r="AM88" s="51"/>
    </row>
    <row r="89" spans="1:39" s="15" customFormat="1" ht="15.75" customHeight="1">
      <c r="A89" s="43"/>
      <c r="B89" s="232"/>
      <c r="C89" s="44"/>
      <c r="I89" s="51"/>
      <c r="U89" s="51"/>
      <c r="AA89" s="51"/>
      <c r="AG89" s="51"/>
      <c r="AM89" s="51"/>
    </row>
    <row r="90" spans="1:39" s="15" customFormat="1" ht="15.75" customHeight="1">
      <c r="A90" s="43"/>
      <c r="B90" s="232"/>
      <c r="C90" s="44"/>
      <c r="I90" s="51"/>
      <c r="U90" s="51"/>
      <c r="AA90" s="51"/>
      <c r="AG90" s="51"/>
      <c r="AM90" s="51"/>
    </row>
    <row r="91" spans="1:39" s="15" customFormat="1" ht="15.75" customHeight="1">
      <c r="A91" s="43"/>
      <c r="B91" s="232"/>
      <c r="C91" s="44"/>
      <c r="I91" s="51"/>
      <c r="U91" s="51"/>
      <c r="AA91" s="51"/>
      <c r="AG91" s="51"/>
      <c r="AM91" s="51"/>
    </row>
    <row r="92" spans="1:39" s="15" customFormat="1" ht="15.75" customHeight="1">
      <c r="A92" s="43"/>
      <c r="B92" s="232"/>
      <c r="C92" s="44"/>
      <c r="I92" s="51"/>
      <c r="U92" s="51"/>
      <c r="AA92" s="51"/>
      <c r="AG92" s="51"/>
      <c r="AM92" s="51"/>
    </row>
    <row r="93" spans="1:39" s="15" customFormat="1" ht="15.75" customHeight="1">
      <c r="A93" s="43"/>
      <c r="B93" s="232"/>
      <c r="C93" s="44"/>
      <c r="I93" s="51"/>
      <c r="U93" s="51"/>
      <c r="AA93" s="51"/>
      <c r="AG93" s="51"/>
      <c r="AM93" s="51"/>
    </row>
    <row r="94" spans="1:39" s="15" customFormat="1" ht="15.75" customHeight="1">
      <c r="A94" s="43"/>
      <c r="B94" s="232"/>
      <c r="C94" s="44"/>
      <c r="I94" s="51"/>
      <c r="U94" s="51"/>
      <c r="AA94" s="51"/>
      <c r="AG94" s="51"/>
      <c r="AM94" s="51"/>
    </row>
    <row r="95" spans="1:39" s="15" customFormat="1" ht="15.75" customHeight="1">
      <c r="A95" s="43"/>
      <c r="B95" s="232"/>
      <c r="C95" s="44"/>
      <c r="I95" s="51"/>
      <c r="U95" s="51"/>
      <c r="AA95" s="51"/>
      <c r="AG95" s="51"/>
      <c r="AM95" s="51"/>
    </row>
    <row r="96" spans="1:39" s="15" customFormat="1" ht="15.75" customHeight="1">
      <c r="A96" s="43"/>
      <c r="B96" s="232"/>
      <c r="C96" s="44"/>
      <c r="I96" s="51"/>
      <c r="U96" s="51"/>
      <c r="AA96" s="51"/>
      <c r="AG96" s="51"/>
      <c r="AM96" s="51"/>
    </row>
    <row r="97" spans="1:39" s="15" customFormat="1" ht="15.75" customHeight="1">
      <c r="A97" s="43"/>
      <c r="B97" s="232"/>
      <c r="C97" s="44"/>
      <c r="I97" s="51"/>
      <c r="U97" s="51"/>
      <c r="AA97" s="51"/>
      <c r="AG97" s="51"/>
      <c r="AM97" s="51"/>
    </row>
    <row r="98" spans="1:39" s="15" customFormat="1" ht="15.75" customHeight="1">
      <c r="A98" s="43"/>
      <c r="B98" s="232"/>
      <c r="C98" s="44"/>
      <c r="I98" s="51"/>
      <c r="U98" s="51"/>
      <c r="AA98" s="51"/>
      <c r="AG98" s="51"/>
      <c r="AM98" s="51"/>
    </row>
    <row r="99" spans="1:39" s="15" customFormat="1" ht="15.75" customHeight="1">
      <c r="A99" s="43"/>
      <c r="B99" s="232"/>
      <c r="C99" s="44"/>
      <c r="I99" s="51"/>
      <c r="U99" s="51"/>
      <c r="AA99" s="51"/>
      <c r="AG99" s="51"/>
      <c r="AM99" s="51"/>
    </row>
    <row r="100" spans="1:39" s="15" customFormat="1" ht="15.75" customHeight="1">
      <c r="A100" s="43"/>
      <c r="B100" s="232"/>
      <c r="C100" s="44"/>
      <c r="I100" s="51"/>
      <c r="U100" s="51"/>
      <c r="AA100" s="51"/>
      <c r="AG100" s="51"/>
      <c r="AM100" s="51"/>
    </row>
    <row r="101" spans="1:39" s="15" customFormat="1" ht="15.75" customHeight="1">
      <c r="A101" s="43"/>
      <c r="B101" s="232"/>
      <c r="C101" s="44"/>
      <c r="I101" s="51"/>
      <c r="U101" s="51"/>
      <c r="AA101" s="51"/>
      <c r="AG101" s="51"/>
      <c r="AM101" s="51"/>
    </row>
    <row r="102" spans="1:39" s="15" customFormat="1" ht="15.75" customHeight="1">
      <c r="A102" s="43"/>
      <c r="B102" s="232"/>
      <c r="C102" s="44"/>
      <c r="I102" s="51"/>
      <c r="U102" s="51"/>
      <c r="AA102" s="51"/>
      <c r="AG102" s="51"/>
      <c r="AM102" s="51"/>
    </row>
    <row r="103" spans="1:39" s="15" customFormat="1" ht="15.75" customHeight="1">
      <c r="A103" s="43"/>
      <c r="B103" s="232"/>
      <c r="C103" s="44"/>
      <c r="I103" s="51"/>
      <c r="U103" s="51"/>
      <c r="AA103" s="51"/>
      <c r="AG103" s="51"/>
      <c r="AM103" s="51"/>
    </row>
    <row r="104" spans="1:39" s="15" customFormat="1" ht="15.75" customHeight="1">
      <c r="A104" s="43"/>
      <c r="B104" s="232"/>
      <c r="C104" s="44"/>
      <c r="I104" s="51"/>
      <c r="U104" s="51"/>
      <c r="AA104" s="51"/>
      <c r="AG104" s="51"/>
      <c r="AM104" s="51"/>
    </row>
    <row r="105" spans="1:39" s="15" customFormat="1" ht="15.75" customHeight="1">
      <c r="A105" s="43"/>
      <c r="B105" s="232"/>
      <c r="C105" s="44"/>
      <c r="I105" s="51"/>
      <c r="U105" s="51"/>
      <c r="AA105" s="51"/>
      <c r="AG105" s="51"/>
      <c r="AM105" s="51"/>
    </row>
    <row r="106" spans="1:39" s="15" customFormat="1" ht="15.75" customHeight="1">
      <c r="A106" s="43"/>
      <c r="B106" s="232"/>
      <c r="C106" s="44"/>
      <c r="I106" s="51"/>
      <c r="U106" s="51"/>
      <c r="AA106" s="51"/>
      <c r="AG106" s="51"/>
      <c r="AM106" s="51"/>
    </row>
    <row r="107" spans="1:39" s="15" customFormat="1" ht="15.75" customHeight="1">
      <c r="A107" s="43"/>
      <c r="B107" s="232"/>
      <c r="C107" s="44"/>
      <c r="I107" s="51"/>
      <c r="U107" s="51"/>
      <c r="AA107" s="51"/>
      <c r="AG107" s="51"/>
      <c r="AM107" s="51"/>
    </row>
    <row r="108" spans="1:39" s="15" customFormat="1" ht="15.75" customHeight="1">
      <c r="A108" s="43"/>
      <c r="B108" s="232"/>
      <c r="C108" s="44"/>
      <c r="I108" s="51"/>
      <c r="U108" s="51"/>
      <c r="AA108" s="51"/>
      <c r="AG108" s="51"/>
      <c r="AM108" s="51"/>
    </row>
    <row r="109" spans="1:39" s="15" customFormat="1" ht="15.75" customHeight="1">
      <c r="A109" s="43"/>
      <c r="B109" s="232"/>
      <c r="C109" s="44"/>
      <c r="I109" s="51"/>
      <c r="U109" s="51"/>
      <c r="AA109" s="51"/>
      <c r="AG109" s="51"/>
      <c r="AM109" s="51"/>
    </row>
    <row r="110" spans="1:39" s="15" customFormat="1" ht="15.75" customHeight="1">
      <c r="A110" s="43"/>
      <c r="B110" s="232"/>
      <c r="C110" s="44"/>
      <c r="I110" s="51"/>
      <c r="U110" s="51"/>
      <c r="AA110" s="51"/>
      <c r="AG110" s="51"/>
      <c r="AM110" s="51"/>
    </row>
    <row r="111" spans="1:39" s="15" customFormat="1" ht="15.75" customHeight="1">
      <c r="A111" s="43"/>
      <c r="B111" s="232"/>
      <c r="C111" s="44"/>
      <c r="I111" s="51"/>
      <c r="U111" s="51"/>
      <c r="AA111" s="51"/>
      <c r="AG111" s="51"/>
      <c r="AM111" s="51"/>
    </row>
    <row r="112" spans="1:39" s="15" customFormat="1" ht="15.75" customHeight="1">
      <c r="A112" s="43"/>
      <c r="B112" s="232"/>
      <c r="C112" s="44"/>
      <c r="I112" s="51"/>
      <c r="U112" s="51"/>
      <c r="AA112" s="51"/>
      <c r="AG112" s="51"/>
      <c r="AM112" s="51"/>
    </row>
    <row r="113" spans="1:39" s="15" customFormat="1" ht="15.75" customHeight="1">
      <c r="A113" s="43"/>
      <c r="B113" s="232"/>
      <c r="C113" s="44"/>
      <c r="I113" s="51"/>
      <c r="U113" s="51"/>
      <c r="AA113" s="51"/>
      <c r="AG113" s="51"/>
      <c r="AM113" s="51"/>
    </row>
    <row r="114" spans="1:39" s="15" customFormat="1" ht="15.75" customHeight="1">
      <c r="A114" s="43"/>
      <c r="B114" s="232"/>
      <c r="C114" s="44"/>
      <c r="I114" s="51"/>
      <c r="U114" s="51"/>
      <c r="AA114" s="51"/>
      <c r="AG114" s="51"/>
      <c r="AM114" s="51"/>
    </row>
    <row r="115" spans="1:39" s="15" customFormat="1" ht="15.75" customHeight="1">
      <c r="A115" s="43"/>
      <c r="B115" s="232"/>
      <c r="C115" s="44"/>
      <c r="I115" s="51"/>
      <c r="U115" s="51"/>
      <c r="AA115" s="51"/>
      <c r="AG115" s="51"/>
      <c r="AM115" s="51"/>
    </row>
    <row r="116" spans="1:39" s="15" customFormat="1" ht="15.75" customHeight="1">
      <c r="A116" s="43"/>
      <c r="B116" s="232"/>
      <c r="C116" s="44"/>
      <c r="I116" s="51"/>
      <c r="U116" s="51"/>
      <c r="AA116" s="51"/>
      <c r="AG116" s="51"/>
      <c r="AM116" s="51"/>
    </row>
    <row r="117" spans="1:39" s="15" customFormat="1" ht="15.75" customHeight="1">
      <c r="A117" s="43"/>
      <c r="B117" s="232"/>
      <c r="C117" s="44"/>
      <c r="I117" s="51"/>
      <c r="U117" s="51"/>
      <c r="AA117" s="51"/>
      <c r="AG117" s="51"/>
      <c r="AM117" s="51"/>
    </row>
    <row r="118" spans="1:39" s="15" customFormat="1" ht="15.75" customHeight="1">
      <c r="A118" s="43"/>
      <c r="B118" s="232"/>
      <c r="C118" s="44"/>
      <c r="I118" s="51"/>
      <c r="U118" s="51"/>
      <c r="AA118" s="51"/>
      <c r="AG118" s="51"/>
      <c r="AM118" s="51"/>
    </row>
    <row r="119" spans="1:39" s="15" customFormat="1" ht="15.75" customHeight="1">
      <c r="A119" s="43"/>
      <c r="B119" s="232"/>
      <c r="C119" s="44"/>
      <c r="I119" s="51"/>
      <c r="U119" s="51"/>
      <c r="AA119" s="51"/>
      <c r="AG119" s="51"/>
      <c r="AM119" s="51"/>
    </row>
    <row r="120" spans="1:39" s="15" customFormat="1" ht="15.75" customHeight="1">
      <c r="A120" s="43"/>
      <c r="B120" s="232"/>
      <c r="C120" s="44"/>
      <c r="I120" s="51"/>
      <c r="U120" s="51"/>
      <c r="AA120" s="51"/>
      <c r="AG120" s="51"/>
      <c r="AM120" s="51"/>
    </row>
    <row r="121" spans="1:39" s="15" customFormat="1" ht="15.75" customHeight="1">
      <c r="A121" s="43"/>
      <c r="B121" s="232"/>
      <c r="C121" s="44"/>
      <c r="I121" s="51"/>
      <c r="U121" s="51"/>
      <c r="AA121" s="51"/>
      <c r="AG121" s="51"/>
      <c r="AM121" s="51"/>
    </row>
    <row r="122" spans="1:39" s="15" customFormat="1" ht="15.75" customHeight="1">
      <c r="A122" s="43"/>
      <c r="B122" s="232"/>
      <c r="C122" s="44"/>
      <c r="I122" s="51"/>
      <c r="U122" s="51"/>
      <c r="AA122" s="51"/>
      <c r="AG122" s="51"/>
      <c r="AM122" s="51"/>
    </row>
    <row r="123" spans="1:39" s="15" customFormat="1" ht="15.75" customHeight="1">
      <c r="A123" s="43"/>
      <c r="B123" s="232"/>
      <c r="C123" s="44"/>
      <c r="I123" s="51"/>
      <c r="U123" s="51"/>
      <c r="AA123" s="51"/>
      <c r="AG123" s="51"/>
      <c r="AM123" s="51"/>
    </row>
    <row r="124" spans="1:39" s="15" customFormat="1" ht="15.75" customHeight="1">
      <c r="A124" s="43"/>
      <c r="B124" s="232"/>
      <c r="C124" s="44"/>
      <c r="I124" s="51"/>
      <c r="U124" s="51"/>
      <c r="AA124" s="51"/>
      <c r="AG124" s="51"/>
      <c r="AM124" s="51"/>
    </row>
    <row r="125" spans="1:39" s="15" customFormat="1" ht="15.75" customHeight="1">
      <c r="A125" s="43"/>
      <c r="B125" s="232"/>
      <c r="C125" s="44"/>
      <c r="I125" s="51"/>
      <c r="U125" s="51"/>
      <c r="AA125" s="51"/>
      <c r="AG125" s="51"/>
      <c r="AM125" s="51"/>
    </row>
    <row r="126" spans="1:39" s="15" customFormat="1" ht="15.75" customHeight="1">
      <c r="A126" s="43"/>
      <c r="B126" s="232"/>
      <c r="C126" s="44"/>
      <c r="I126" s="51"/>
      <c r="U126" s="51"/>
      <c r="AA126" s="51"/>
      <c r="AG126" s="51"/>
      <c r="AM126" s="51"/>
    </row>
    <row r="127" spans="1:39" s="15" customFormat="1" ht="15.75" customHeight="1">
      <c r="A127" s="43"/>
      <c r="B127" s="232"/>
      <c r="C127" s="44"/>
      <c r="I127" s="51"/>
      <c r="U127" s="51"/>
      <c r="AA127" s="51"/>
      <c r="AG127" s="51"/>
      <c r="AM127" s="51"/>
    </row>
    <row r="128" spans="1:39" s="15" customFormat="1" ht="15.75" customHeight="1">
      <c r="A128" s="43"/>
      <c r="B128" s="232"/>
      <c r="C128" s="44"/>
      <c r="I128" s="51"/>
      <c r="U128" s="51"/>
      <c r="AA128" s="51"/>
      <c r="AG128" s="51"/>
      <c r="AM128" s="51"/>
    </row>
    <row r="129" spans="1:39" s="15" customFormat="1" ht="15.75" customHeight="1">
      <c r="A129" s="43"/>
      <c r="B129" s="232"/>
      <c r="C129" s="44"/>
      <c r="I129" s="51"/>
      <c r="U129" s="51"/>
      <c r="AA129" s="51"/>
      <c r="AG129" s="51"/>
      <c r="AM129" s="51"/>
    </row>
    <row r="130" spans="1:39" s="15" customFormat="1" ht="15.75" customHeight="1">
      <c r="A130" s="43"/>
      <c r="B130" s="232"/>
      <c r="C130" s="44"/>
      <c r="I130" s="51"/>
      <c r="U130" s="51"/>
      <c r="AA130" s="51"/>
      <c r="AG130" s="51"/>
      <c r="AM130" s="51"/>
    </row>
    <row r="131" spans="1:39" s="15" customFormat="1" ht="15.75" customHeight="1">
      <c r="A131" s="43"/>
      <c r="B131" s="232"/>
      <c r="C131" s="44"/>
      <c r="I131" s="51"/>
      <c r="U131" s="51"/>
      <c r="AA131" s="51"/>
      <c r="AG131" s="51"/>
      <c r="AM131" s="51"/>
    </row>
    <row r="132" spans="1:39" s="15" customFormat="1" ht="15.75" customHeight="1">
      <c r="A132" s="43"/>
      <c r="B132" s="232"/>
      <c r="C132" s="44"/>
      <c r="I132" s="51"/>
      <c r="U132" s="51"/>
      <c r="AA132" s="51"/>
      <c r="AG132" s="51"/>
      <c r="AM132" s="51"/>
    </row>
    <row r="133" spans="1:39" s="15" customFormat="1" ht="15.75" customHeight="1">
      <c r="A133" s="43"/>
      <c r="B133" s="232"/>
      <c r="C133" s="44"/>
      <c r="I133" s="51"/>
      <c r="U133" s="51"/>
      <c r="AA133" s="51"/>
      <c r="AG133" s="51"/>
      <c r="AM133" s="51"/>
    </row>
    <row r="134" spans="1:39" s="15" customFormat="1" ht="15.75" customHeight="1">
      <c r="A134" s="43"/>
      <c r="B134" s="232"/>
      <c r="C134" s="44"/>
      <c r="I134" s="51"/>
      <c r="U134" s="51"/>
      <c r="AA134" s="51"/>
      <c r="AG134" s="51"/>
      <c r="AM134" s="51"/>
    </row>
    <row r="135" spans="1:39" s="15" customFormat="1" ht="15.75" customHeight="1">
      <c r="A135" s="43"/>
      <c r="B135" s="232"/>
      <c r="C135" s="44"/>
      <c r="I135" s="51"/>
      <c r="U135" s="51"/>
      <c r="AA135" s="51"/>
      <c r="AG135" s="51"/>
      <c r="AM135" s="51"/>
    </row>
    <row r="136" spans="1:39" s="15" customFormat="1" ht="15.75" customHeight="1">
      <c r="A136" s="43"/>
      <c r="B136" s="232"/>
      <c r="C136" s="44"/>
      <c r="I136" s="51"/>
      <c r="U136" s="51"/>
      <c r="AA136" s="51"/>
      <c r="AG136" s="51"/>
      <c r="AM136" s="51"/>
    </row>
    <row r="137" spans="1:39" s="15" customFormat="1" ht="15.75" customHeight="1">
      <c r="A137" s="43"/>
      <c r="B137" s="232"/>
      <c r="C137" s="44"/>
      <c r="I137" s="51"/>
      <c r="U137" s="51"/>
      <c r="AA137" s="51"/>
      <c r="AG137" s="51"/>
      <c r="AM137" s="51"/>
    </row>
    <row r="138" spans="1:39" s="15" customFormat="1" ht="15.75" customHeight="1">
      <c r="A138" s="43"/>
      <c r="B138" s="232"/>
      <c r="C138" s="44"/>
      <c r="I138" s="51"/>
      <c r="U138" s="51"/>
      <c r="AA138" s="51"/>
      <c r="AG138" s="51"/>
      <c r="AM138" s="51"/>
    </row>
    <row r="139" spans="1:39" s="15" customFormat="1" ht="15.75" customHeight="1">
      <c r="A139" s="43"/>
      <c r="B139" s="232"/>
      <c r="C139" s="44"/>
      <c r="I139" s="51"/>
      <c r="U139" s="51"/>
      <c r="AA139" s="51"/>
      <c r="AG139" s="51"/>
      <c r="AM139" s="51"/>
    </row>
    <row r="140" spans="1:39" s="15" customFormat="1" ht="15.75" customHeight="1">
      <c r="A140" s="43"/>
      <c r="B140" s="232"/>
      <c r="C140" s="44"/>
      <c r="I140" s="51"/>
      <c r="U140" s="51"/>
      <c r="AA140" s="51"/>
      <c r="AG140" s="51"/>
      <c r="AM140" s="51"/>
    </row>
    <row r="141" spans="1:39" s="15" customFormat="1" ht="15.75" customHeight="1">
      <c r="A141" s="43"/>
      <c r="B141" s="232"/>
      <c r="C141" s="44"/>
      <c r="I141" s="51"/>
      <c r="U141" s="51"/>
      <c r="AA141" s="51"/>
      <c r="AG141" s="51"/>
      <c r="AM141" s="51"/>
    </row>
    <row r="142" spans="1:39" s="15" customFormat="1" ht="15.75" customHeight="1">
      <c r="A142" s="43"/>
      <c r="B142" s="232"/>
      <c r="C142" s="44"/>
      <c r="I142" s="51"/>
      <c r="U142" s="51"/>
      <c r="AA142" s="51"/>
      <c r="AG142" s="51"/>
      <c r="AM142" s="51"/>
    </row>
    <row r="143" spans="1:39" s="15" customFormat="1" ht="15.75" customHeight="1">
      <c r="A143" s="43"/>
      <c r="B143" s="232"/>
      <c r="C143" s="44"/>
      <c r="I143" s="51"/>
      <c r="U143" s="51"/>
      <c r="AA143" s="51"/>
      <c r="AG143" s="51"/>
      <c r="AM143" s="51"/>
    </row>
    <row r="144" spans="1:39" s="15" customFormat="1" ht="15.75" customHeight="1">
      <c r="A144" s="43"/>
      <c r="B144" s="232"/>
      <c r="C144" s="44"/>
      <c r="I144" s="51"/>
      <c r="U144" s="51"/>
      <c r="AA144" s="51"/>
      <c r="AG144" s="51"/>
      <c r="AM144" s="51"/>
    </row>
    <row r="145" spans="1:39" s="15" customFormat="1" ht="15.75" customHeight="1">
      <c r="A145" s="43"/>
      <c r="B145" s="232"/>
      <c r="C145" s="44"/>
      <c r="I145" s="51"/>
      <c r="U145" s="51"/>
      <c r="AA145" s="51"/>
      <c r="AG145" s="51"/>
      <c r="AM145" s="51"/>
    </row>
    <row r="146" spans="1:39" s="15" customFormat="1" ht="15.75" customHeight="1">
      <c r="A146" s="43"/>
      <c r="B146" s="232"/>
      <c r="C146" s="44"/>
      <c r="I146" s="51"/>
      <c r="U146" s="51"/>
      <c r="AA146" s="51"/>
      <c r="AG146" s="51"/>
      <c r="AM146" s="51"/>
    </row>
    <row r="147" spans="1:39" s="15" customFormat="1" ht="15.75" customHeight="1">
      <c r="A147" s="43"/>
      <c r="B147" s="232"/>
      <c r="C147" s="44"/>
      <c r="I147" s="51"/>
      <c r="U147" s="51"/>
      <c r="AA147" s="51"/>
      <c r="AG147" s="51"/>
      <c r="AM147" s="51"/>
    </row>
    <row r="148" spans="1:39" s="15" customFormat="1" ht="15.75" customHeight="1">
      <c r="A148" s="43"/>
      <c r="B148" s="232"/>
      <c r="C148" s="44"/>
      <c r="I148" s="51"/>
      <c r="U148" s="51"/>
      <c r="AA148" s="51"/>
      <c r="AG148" s="51"/>
      <c r="AM148" s="51"/>
    </row>
    <row r="149" spans="1:39" s="15" customFormat="1" ht="15.75" customHeight="1">
      <c r="A149" s="43"/>
      <c r="B149" s="232"/>
      <c r="C149" s="44"/>
      <c r="I149" s="51"/>
      <c r="U149" s="51"/>
      <c r="AA149" s="51"/>
      <c r="AG149" s="51"/>
      <c r="AM149" s="51"/>
    </row>
    <row r="150" spans="1:39" s="15" customFormat="1" ht="15.75" customHeight="1">
      <c r="A150" s="43"/>
      <c r="B150" s="232"/>
      <c r="C150" s="45"/>
      <c r="I150" s="51"/>
      <c r="U150" s="51"/>
      <c r="AA150" s="51"/>
      <c r="AG150" s="51"/>
      <c r="AM150" s="51"/>
    </row>
    <row r="151" spans="1:39" s="15" customFormat="1" ht="15.75" customHeight="1">
      <c r="A151" s="43"/>
      <c r="B151" s="232"/>
      <c r="C151" s="45"/>
      <c r="I151" s="51"/>
      <c r="U151" s="51"/>
      <c r="AA151" s="51"/>
      <c r="AG151" s="51"/>
      <c r="AM151" s="51"/>
    </row>
    <row r="152" spans="1:39" s="15" customFormat="1" ht="15.75" customHeight="1">
      <c r="A152" s="43"/>
      <c r="B152" s="232"/>
      <c r="C152" s="45"/>
      <c r="I152" s="51"/>
      <c r="U152" s="51"/>
      <c r="AA152" s="51"/>
      <c r="AG152" s="51"/>
      <c r="AM152" s="51"/>
    </row>
    <row r="153" spans="1:39" s="15" customFormat="1" ht="15.75" customHeight="1">
      <c r="A153" s="43"/>
      <c r="B153" s="232"/>
      <c r="C153" s="45"/>
      <c r="I153" s="51"/>
      <c r="U153" s="51"/>
      <c r="AA153" s="51"/>
      <c r="AG153" s="51"/>
      <c r="AM153" s="51"/>
    </row>
    <row r="154" spans="1:39" s="15" customFormat="1" ht="15.75" customHeight="1">
      <c r="A154" s="43"/>
      <c r="B154" s="232"/>
      <c r="C154" s="45"/>
      <c r="I154" s="51"/>
      <c r="U154" s="51"/>
      <c r="AA154" s="51"/>
      <c r="AG154" s="51"/>
      <c r="AM154" s="51"/>
    </row>
    <row r="155" spans="1:39" s="15" customFormat="1" ht="15.75" customHeight="1">
      <c r="A155" s="43"/>
      <c r="B155" s="232"/>
      <c r="C155" s="45"/>
      <c r="I155" s="51"/>
      <c r="U155" s="51"/>
      <c r="AA155" s="51"/>
      <c r="AG155" s="51"/>
      <c r="AM155" s="51"/>
    </row>
    <row r="156" spans="1:39" s="15" customFormat="1" ht="15.75" customHeight="1">
      <c r="A156" s="43"/>
      <c r="B156" s="232"/>
      <c r="C156" s="45"/>
      <c r="I156" s="51"/>
      <c r="U156" s="51"/>
      <c r="AA156" s="51"/>
      <c r="AG156" s="51"/>
      <c r="AM156" s="51"/>
    </row>
    <row r="157" spans="1:39" s="15" customFormat="1" ht="15.75" customHeight="1">
      <c r="A157" s="43"/>
      <c r="B157" s="232"/>
      <c r="C157" s="45"/>
      <c r="I157" s="51"/>
      <c r="U157" s="51"/>
      <c r="AA157" s="51"/>
      <c r="AG157" s="51"/>
      <c r="AM157" s="51"/>
    </row>
    <row r="158" spans="1:39" s="15" customFormat="1" ht="15.75" customHeight="1">
      <c r="A158" s="43"/>
      <c r="B158" s="232"/>
      <c r="C158" s="45"/>
      <c r="I158" s="51"/>
      <c r="U158" s="51"/>
      <c r="AA158" s="51"/>
      <c r="AG158" s="51"/>
      <c r="AM158" s="51"/>
    </row>
    <row r="159" spans="1:3" ht="15.75" customHeight="1">
      <c r="A159" s="46"/>
      <c r="B159" s="233"/>
      <c r="C159" s="47"/>
    </row>
    <row r="160" spans="1:3" ht="15.75" customHeight="1">
      <c r="A160" s="46"/>
      <c r="B160" s="233"/>
      <c r="C160" s="47"/>
    </row>
    <row r="161" spans="1:3" ht="15.75" customHeight="1">
      <c r="A161" s="46"/>
      <c r="B161" s="233"/>
      <c r="C161" s="47"/>
    </row>
    <row r="162" spans="1:3" ht="15.75" customHeight="1">
      <c r="A162" s="46"/>
      <c r="B162" s="233"/>
      <c r="C162" s="47"/>
    </row>
    <row r="163" spans="1:3" ht="15.75" customHeight="1">
      <c r="A163" s="46"/>
      <c r="B163" s="233"/>
      <c r="C163" s="47"/>
    </row>
    <row r="164" spans="1:3" ht="15.75" customHeight="1">
      <c r="A164" s="46"/>
      <c r="B164" s="233"/>
      <c r="C164" s="47"/>
    </row>
    <row r="165" spans="1:3" ht="15.75" customHeight="1">
      <c r="A165" s="46"/>
      <c r="B165" s="233"/>
      <c r="C165" s="47"/>
    </row>
    <row r="166" spans="1:3" ht="15.75" customHeight="1">
      <c r="A166" s="46"/>
      <c r="B166" s="233"/>
      <c r="C166" s="47"/>
    </row>
    <row r="167" spans="1:3" ht="15.75" customHeight="1">
      <c r="A167" s="46"/>
      <c r="B167" s="233"/>
      <c r="C167" s="47"/>
    </row>
    <row r="168" spans="1:3" ht="15.75" customHeight="1">
      <c r="A168" s="46"/>
      <c r="B168" s="233"/>
      <c r="C168" s="47"/>
    </row>
    <row r="169" spans="1:3" ht="15.75" customHeight="1">
      <c r="A169" s="46"/>
      <c r="B169" s="233"/>
      <c r="C169" s="47"/>
    </row>
    <row r="170" spans="1:3" ht="15.75" customHeight="1">
      <c r="A170" s="46"/>
      <c r="B170" s="233"/>
      <c r="C170" s="47"/>
    </row>
    <row r="171" spans="1:3" ht="15.75" customHeight="1">
      <c r="A171" s="46"/>
      <c r="B171" s="233"/>
      <c r="C171" s="47"/>
    </row>
    <row r="172" spans="1:3" ht="15.75" customHeight="1">
      <c r="A172" s="46"/>
      <c r="B172" s="233"/>
      <c r="C172" s="47"/>
    </row>
    <row r="173" spans="1:3" ht="15.75" customHeight="1">
      <c r="A173" s="46"/>
      <c r="B173" s="233"/>
      <c r="C173" s="47"/>
    </row>
    <row r="174" spans="1:3" ht="15.75" customHeight="1">
      <c r="A174" s="46"/>
      <c r="B174" s="233"/>
      <c r="C174" s="47"/>
    </row>
    <row r="175" spans="1:3" ht="15.75" customHeight="1">
      <c r="A175" s="46"/>
      <c r="B175" s="233"/>
      <c r="C175" s="47"/>
    </row>
    <row r="176" spans="1:3" ht="15.75" customHeight="1">
      <c r="A176" s="46"/>
      <c r="B176" s="233"/>
      <c r="C176" s="47"/>
    </row>
    <row r="177" spans="1:3" ht="15.75" customHeight="1">
      <c r="A177" s="46"/>
      <c r="B177" s="233"/>
      <c r="C177" s="47"/>
    </row>
    <row r="178" spans="1:3" ht="15.75" customHeight="1">
      <c r="A178" s="46"/>
      <c r="B178" s="233"/>
      <c r="C178" s="47"/>
    </row>
    <row r="179" spans="1:3" ht="15.75" customHeight="1">
      <c r="A179" s="46"/>
      <c r="B179" s="233"/>
      <c r="C179" s="47"/>
    </row>
    <row r="180" spans="1:3" ht="15.75" customHeight="1">
      <c r="A180" s="46"/>
      <c r="B180" s="233"/>
      <c r="C180" s="47"/>
    </row>
    <row r="181" spans="1:3" ht="15.75" customHeight="1">
      <c r="A181" s="46"/>
      <c r="B181" s="233"/>
      <c r="C181" s="47"/>
    </row>
    <row r="182" spans="1:3" ht="15.75" customHeight="1">
      <c r="A182" s="46"/>
      <c r="B182" s="233"/>
      <c r="C182" s="47"/>
    </row>
    <row r="183" spans="1:3" ht="15.75" customHeight="1">
      <c r="A183" s="46"/>
      <c r="B183" s="233"/>
      <c r="C183" s="47"/>
    </row>
    <row r="184" spans="1:3" ht="15.75" customHeight="1">
      <c r="A184" s="46"/>
      <c r="B184" s="233"/>
      <c r="C184" s="47"/>
    </row>
    <row r="185" spans="1:3" ht="15.75" customHeight="1">
      <c r="A185" s="46"/>
      <c r="B185" s="233"/>
      <c r="C185" s="47"/>
    </row>
    <row r="186" spans="1:3" ht="15.75" customHeight="1">
      <c r="A186" s="46"/>
      <c r="B186" s="233"/>
      <c r="C186" s="47"/>
    </row>
    <row r="187" spans="1:3" ht="15.75" customHeight="1">
      <c r="A187" s="46"/>
      <c r="B187" s="233"/>
      <c r="C187" s="47"/>
    </row>
    <row r="188" spans="1:3" ht="15.75" customHeight="1">
      <c r="A188" s="46"/>
      <c r="B188" s="233"/>
      <c r="C188" s="47"/>
    </row>
    <row r="189" spans="1:3" ht="15.75" customHeight="1">
      <c r="A189" s="46"/>
      <c r="B189" s="233"/>
      <c r="C189" s="47"/>
    </row>
    <row r="190" spans="1:3" ht="15.75" customHeight="1">
      <c r="A190" s="46"/>
      <c r="B190" s="233"/>
      <c r="C190" s="47"/>
    </row>
    <row r="191" spans="1:3" ht="15.75" customHeight="1">
      <c r="A191" s="46"/>
      <c r="B191" s="233"/>
      <c r="C191" s="47"/>
    </row>
    <row r="192" spans="1:3" ht="15.75" customHeight="1">
      <c r="A192" s="46"/>
      <c r="B192" s="233"/>
      <c r="C192" s="47"/>
    </row>
    <row r="193" spans="1:3" ht="15.75">
      <c r="A193" s="46"/>
      <c r="B193" s="233"/>
      <c r="C193" s="47"/>
    </row>
    <row r="194" spans="1:3" ht="15.75">
      <c r="A194" s="46"/>
      <c r="B194" s="233"/>
      <c r="C194" s="47"/>
    </row>
    <row r="195" spans="1:3" ht="15.75">
      <c r="A195" s="46"/>
      <c r="B195" s="233"/>
      <c r="C195" s="47"/>
    </row>
    <row r="196" spans="1:3" ht="15.75">
      <c r="A196" s="46"/>
      <c r="B196" s="233"/>
      <c r="C196" s="47"/>
    </row>
    <row r="197" spans="1:3" ht="15.75">
      <c r="A197" s="46"/>
      <c r="B197" s="233"/>
      <c r="C197" s="47"/>
    </row>
    <row r="198" spans="1:3" ht="15.75">
      <c r="A198" s="46"/>
      <c r="B198" s="233"/>
      <c r="C198" s="47"/>
    </row>
    <row r="199" spans="1:3" ht="15.75">
      <c r="A199" s="46"/>
      <c r="B199" s="233"/>
      <c r="C199" s="47"/>
    </row>
    <row r="200" spans="1:3" ht="15.75">
      <c r="A200" s="46"/>
      <c r="B200" s="233"/>
      <c r="C200" s="47"/>
    </row>
    <row r="201" spans="1:3" ht="15.75">
      <c r="A201" s="46"/>
      <c r="B201" s="233"/>
      <c r="C201" s="47"/>
    </row>
    <row r="202" spans="1:3" ht="15.75">
      <c r="A202" s="46"/>
      <c r="B202" s="233"/>
      <c r="C202" s="47"/>
    </row>
    <row r="203" spans="1:3" ht="15.75">
      <c r="A203" s="46"/>
      <c r="B203" s="233"/>
      <c r="C203" s="47"/>
    </row>
    <row r="204" spans="1:3" ht="15.75">
      <c r="A204" s="46"/>
      <c r="B204" s="233"/>
      <c r="C204" s="47"/>
    </row>
    <row r="205" spans="1:3" ht="15.75">
      <c r="A205" s="46"/>
      <c r="B205" s="233"/>
      <c r="C205" s="47"/>
    </row>
    <row r="206" spans="1:3" ht="15.75">
      <c r="A206" s="46"/>
      <c r="B206" s="233"/>
      <c r="C206" s="47"/>
    </row>
    <row r="207" spans="1:3" ht="15.75">
      <c r="A207" s="46"/>
      <c r="B207" s="233"/>
      <c r="C207" s="47"/>
    </row>
    <row r="208" spans="1:3" ht="15.75">
      <c r="A208" s="46"/>
      <c r="B208" s="233"/>
      <c r="C208" s="47"/>
    </row>
    <row r="209" spans="1:3" ht="15.75">
      <c r="A209" s="46"/>
      <c r="B209" s="233"/>
      <c r="C209" s="47"/>
    </row>
    <row r="210" spans="1:3" ht="15.75">
      <c r="A210" s="46"/>
      <c r="B210" s="233"/>
      <c r="C210" s="47"/>
    </row>
    <row r="211" spans="1:3" ht="15.75">
      <c r="A211" s="46"/>
      <c r="B211" s="233"/>
      <c r="C211" s="47"/>
    </row>
    <row r="212" spans="1:3" ht="15.75">
      <c r="A212" s="46"/>
      <c r="B212" s="233"/>
      <c r="C212" s="47"/>
    </row>
    <row r="213" spans="1:3" ht="15.75">
      <c r="A213" s="46"/>
      <c r="B213" s="233"/>
      <c r="C213" s="47"/>
    </row>
    <row r="214" spans="1:3" ht="15.75">
      <c r="A214" s="46"/>
      <c r="B214" s="233"/>
      <c r="C214" s="47"/>
    </row>
  </sheetData>
  <sheetProtection selectLockedCells="1"/>
  <mergeCells count="67">
    <mergeCell ref="AV5:AV8"/>
    <mergeCell ref="AW5:AW8"/>
    <mergeCell ref="A85:AM85"/>
    <mergeCell ref="AN64:AQ64"/>
    <mergeCell ref="AR64:AS64"/>
    <mergeCell ref="AR63:AS63"/>
    <mergeCell ref="AN60:AS60"/>
    <mergeCell ref="J60:N60"/>
    <mergeCell ref="AN65:AQ65"/>
    <mergeCell ref="AR65:AS65"/>
    <mergeCell ref="A68:AM68"/>
    <mergeCell ref="H7:H8"/>
    <mergeCell ref="A86:AM86"/>
    <mergeCell ref="A69:AM69"/>
    <mergeCell ref="A83:AM83"/>
    <mergeCell ref="AN83:AR83"/>
    <mergeCell ref="A84:AM84"/>
    <mergeCell ref="D61:AM61"/>
    <mergeCell ref="AN62:AQ62"/>
    <mergeCell ref="AR62:AS62"/>
    <mergeCell ref="AN63:AQ63"/>
    <mergeCell ref="AD7:AE7"/>
    <mergeCell ref="AF7:AF8"/>
    <mergeCell ref="AG7:AG8"/>
    <mergeCell ref="AJ7:AK7"/>
    <mergeCell ref="A47:AS47"/>
    <mergeCell ref="D54:AM54"/>
    <mergeCell ref="AR7:AR8"/>
    <mergeCell ref="U7:U8"/>
    <mergeCell ref="Z7:Z8"/>
    <mergeCell ref="AA7:AA8"/>
    <mergeCell ref="L7:M7"/>
    <mergeCell ref="N7:N8"/>
    <mergeCell ref="O7:O8"/>
    <mergeCell ref="T7:T8"/>
    <mergeCell ref="AB7:AC7"/>
    <mergeCell ref="R7:S7"/>
    <mergeCell ref="AN28:AS28"/>
    <mergeCell ref="AL7:AL8"/>
    <mergeCell ref="AM7:AM8"/>
    <mergeCell ref="AN7:AO7"/>
    <mergeCell ref="AP7:AQ7"/>
    <mergeCell ref="V6:AA6"/>
    <mergeCell ref="AB6:AG6"/>
    <mergeCell ref="AN5:AS6"/>
    <mergeCell ref="AS7:AS8"/>
    <mergeCell ref="D9:AM9"/>
    <mergeCell ref="A1:AS1"/>
    <mergeCell ref="A2:AS2"/>
    <mergeCell ref="A3:AS3"/>
    <mergeCell ref="A4:AS4"/>
    <mergeCell ref="A5:A8"/>
    <mergeCell ref="V7:W7"/>
    <mergeCell ref="AH6:AM6"/>
    <mergeCell ref="X7:Y7"/>
    <mergeCell ref="AH7:AI7"/>
    <mergeCell ref="I7:I8"/>
    <mergeCell ref="B5:B8"/>
    <mergeCell ref="C5:C8"/>
    <mergeCell ref="D5:AM5"/>
    <mergeCell ref="D7:E7"/>
    <mergeCell ref="F7:G7"/>
    <mergeCell ref="D6:I6"/>
    <mergeCell ref="J6:O6"/>
    <mergeCell ref="P6:U6"/>
    <mergeCell ref="P7:Q7"/>
    <mergeCell ref="J7:K7"/>
  </mergeCells>
  <printOptions/>
  <pageMargins left="1.4400000000000002" right="0.7500000000000001" top="0.98" bottom="0.98" header="0.5" footer="0.5"/>
  <pageSetup fitToHeight="1" fitToWidth="1" horizontalDpi="300" verticalDpi="300" orientation="portrait" paperSize="9" scale="38"/>
  <headerFooter alignWithMargins="0">
    <oddHeader>&amp;R&amp;"Arial,Regular"&amp;12&amp;K000000 1. számú melléklet a Katonai üzemeltetés mesterképzési szak tantervéhez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AL77"/>
  <sheetViews>
    <sheetView workbookViewId="0" topLeftCell="A1">
      <selection activeCell="A6" sqref="A6:IV14"/>
    </sheetView>
  </sheetViews>
  <sheetFormatPr defaultColWidth="10.66015625" defaultRowHeight="12.75"/>
  <cols>
    <col min="1" max="1" width="24.16015625" style="48" customWidth="1"/>
    <col min="2" max="2" width="64" style="48" customWidth="1"/>
    <col min="3" max="3" width="24.16015625" style="48" customWidth="1"/>
    <col min="4" max="4" width="59.16015625" style="48" customWidth="1"/>
    <col min="5" max="16384" width="10.66015625" style="48" customWidth="1"/>
  </cols>
  <sheetData>
    <row r="2" spans="1:4" ht="18">
      <c r="A2" s="345" t="s">
        <v>65</v>
      </c>
      <c r="B2" s="345"/>
      <c r="C2" s="345"/>
      <c r="D2" s="345"/>
    </row>
    <row r="3" spans="1:4" ht="18">
      <c r="A3" s="346" t="s">
        <v>39</v>
      </c>
      <c r="B3" s="346"/>
      <c r="C3" s="346"/>
      <c r="D3" s="346"/>
    </row>
    <row r="4" spans="1:4" ht="15.75">
      <c r="A4" s="347" t="s">
        <v>40</v>
      </c>
      <c r="B4" s="348" t="s">
        <v>41</v>
      </c>
      <c r="C4" s="349" t="s">
        <v>42</v>
      </c>
      <c r="D4" s="349"/>
    </row>
    <row r="5" spans="1:4" ht="16.5" thickTop="1">
      <c r="A5" s="347"/>
      <c r="B5" s="348"/>
      <c r="C5" s="49" t="s">
        <v>40</v>
      </c>
      <c r="D5" s="50" t="s">
        <v>43</v>
      </c>
    </row>
    <row r="6" spans="1:4" ht="15">
      <c r="A6" s="206" t="s">
        <v>93</v>
      </c>
      <c r="B6" s="207" t="s">
        <v>92</v>
      </c>
      <c r="C6" s="208" t="s">
        <v>64</v>
      </c>
      <c r="D6" s="209" t="s">
        <v>61</v>
      </c>
    </row>
    <row r="7" spans="1:4" ht="15">
      <c r="A7" s="210"/>
      <c r="B7" s="211"/>
      <c r="C7" s="210" t="s">
        <v>70</v>
      </c>
      <c r="D7" s="211" t="s">
        <v>68</v>
      </c>
    </row>
    <row r="8" spans="1:4" ht="15">
      <c r="A8" s="289" t="s">
        <v>219</v>
      </c>
      <c r="B8" s="283" t="s">
        <v>226</v>
      </c>
      <c r="C8" s="284" t="s">
        <v>64</v>
      </c>
      <c r="D8" s="285" t="s">
        <v>61</v>
      </c>
    </row>
    <row r="9" spans="1:4" ht="15">
      <c r="A9" s="351" t="s">
        <v>218</v>
      </c>
      <c r="B9" s="353" t="s">
        <v>225</v>
      </c>
      <c r="C9" s="284" t="s">
        <v>64</v>
      </c>
      <c r="D9" s="285" t="s">
        <v>61</v>
      </c>
    </row>
    <row r="10" spans="1:4" ht="15">
      <c r="A10" s="352"/>
      <c r="B10" s="354"/>
      <c r="C10" s="284" t="s">
        <v>70</v>
      </c>
      <c r="D10" s="285" t="s">
        <v>68</v>
      </c>
    </row>
    <row r="11" spans="1:4" ht="12.75" customHeight="1" hidden="1">
      <c r="A11" s="350" t="s">
        <v>121</v>
      </c>
      <c r="B11" s="344" t="s">
        <v>107</v>
      </c>
      <c r="C11" s="350" t="s">
        <v>120</v>
      </c>
      <c r="D11" s="344" t="s">
        <v>107</v>
      </c>
    </row>
    <row r="12" spans="1:4" ht="15.75" customHeight="1">
      <c r="A12" s="350"/>
      <c r="B12" s="344"/>
      <c r="C12" s="350"/>
      <c r="D12" s="344"/>
    </row>
    <row r="13" spans="1:4" ht="15">
      <c r="A13" s="213" t="s">
        <v>109</v>
      </c>
      <c r="B13" s="212" t="s">
        <v>105</v>
      </c>
      <c r="C13" s="213" t="s">
        <v>210</v>
      </c>
      <c r="D13" s="283" t="s">
        <v>211</v>
      </c>
    </row>
    <row r="14" spans="1:4" s="280" customFormat="1" ht="15">
      <c r="A14" s="282" t="s">
        <v>110</v>
      </c>
      <c r="B14" s="286" t="s">
        <v>192</v>
      </c>
      <c r="C14" s="287" t="s">
        <v>64</v>
      </c>
      <c r="D14" s="288" t="s">
        <v>61</v>
      </c>
    </row>
    <row r="76" spans="2:38" ht="12.75">
      <c r="B76" s="48" t="s">
        <v>35</v>
      </c>
      <c r="H76" s="48">
        <f>COUNTIF(H11:H63,"AV")</f>
        <v>0</v>
      </c>
      <c r="N76" s="48">
        <f>COUNTIF(N11:N63,"AV")</f>
        <v>0</v>
      </c>
      <c r="T76" s="48">
        <f>COUNTIF(T11:T63,"AV")</f>
        <v>0</v>
      </c>
      <c r="Z76" s="48">
        <f>COUNTIF(Z11:Z63,"AV")</f>
        <v>0</v>
      </c>
      <c r="AF76" s="48">
        <f>COUNTIF(AF11:AF63,"AV")</f>
        <v>0</v>
      </c>
      <c r="AL76" s="48">
        <f>COUNTIF(AL11:AL63,"AV")</f>
        <v>0</v>
      </c>
    </row>
    <row r="77" spans="2:38" ht="12.75">
      <c r="B77" s="48" t="s">
        <v>44</v>
      </c>
      <c r="H77" s="48">
        <f>COUNTIF(H11:H63,"KV")</f>
        <v>0</v>
      </c>
      <c r="N77" s="48">
        <f>COUNTIF(N11:N63,"KV")</f>
        <v>0</v>
      </c>
      <c r="T77" s="48">
        <f>COUNTIF(T11:T63,"KV")</f>
        <v>0</v>
      </c>
      <c r="Z77" s="48">
        <f>COUNTIF(Z11:Z63,"KV")</f>
        <v>0</v>
      </c>
      <c r="AF77" s="48">
        <f>COUNTIF(AF11:AF63,"KV")</f>
        <v>0</v>
      </c>
      <c r="AL77" s="48">
        <f>COUNTIF(AL11:AL63,"KV")</f>
        <v>0</v>
      </c>
    </row>
  </sheetData>
  <sheetProtection selectLockedCells="1" selectUnlockedCells="1"/>
  <mergeCells count="11">
    <mergeCell ref="C11:C12"/>
    <mergeCell ref="D11:D12"/>
    <mergeCell ref="A2:D2"/>
    <mergeCell ref="A3:D3"/>
    <mergeCell ref="A4:A5"/>
    <mergeCell ref="B4:B5"/>
    <mergeCell ref="C4:D4"/>
    <mergeCell ref="A11:A12"/>
    <mergeCell ref="A9:A10"/>
    <mergeCell ref="B9:B10"/>
    <mergeCell ref="B11:B12"/>
  </mergeCells>
  <printOptions/>
  <pageMargins left="0.7479166666666667" right="0.7479166666666667" top="0.9840277777777777" bottom="0.9840277777777777" header="0.5" footer="0.5"/>
  <pageSetup horizontalDpi="300" verticalDpi="300" orientation="landscape" paperSize="9" scale="86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1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L K</cp:lastModifiedBy>
  <cp:lastPrinted>2013-04-06T12:01:49Z</cp:lastPrinted>
  <dcterms:created xsi:type="dcterms:W3CDTF">2012-06-01T09:12:30Z</dcterms:created>
  <dcterms:modified xsi:type="dcterms:W3CDTF">2015-04-07T14:27:44Z</dcterms:modified>
  <cp:category/>
  <cp:version/>
  <cp:contentType/>
  <cp:contentStatus/>
</cp:coreProperties>
</file>